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-CTU\MATH116 - PreCalc\"/>
    </mc:Choice>
  </mc:AlternateContent>
  <xr:revisionPtr revIDLastSave="0" documentId="13_ncr:1_{256A387E-D0FB-427E-9A99-60DE222FFAC9}" xr6:coauthVersionLast="47" xr6:coauthVersionMax="47" xr10:uidLastSave="{00000000-0000-0000-0000-000000000000}"/>
  <bookViews>
    <workbookView xWindow="1500" yWindow="1620" windowWidth="15600" windowHeight="12405" firstSheet="2" activeTab="7" xr2:uid="{00000000-000D-0000-FFFF-FFFF00000000}"/>
  </bookViews>
  <sheets>
    <sheet name="Gen e" sheetId="9" r:id="rId1"/>
    <sheet name="Cooling" sheetId="6" r:id="rId2"/>
    <sheet name="Heat" sheetId="7" r:id="rId3"/>
    <sheet name="Pop" sheetId="8" r:id="rId4"/>
    <sheet name="India" sheetId="12" r:id="rId5"/>
    <sheet name="Sigmoid1" sheetId="13" r:id="rId6"/>
    <sheet name="Sigmoid2" sheetId="14" r:id="rId7"/>
    <sheet name="USA" sheetId="15" r:id="rId8"/>
    <sheet name="Wolves" sheetId="10" r:id="rId9"/>
    <sheet name="Logs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5" l="1"/>
  <c r="A27" i="15" s="1"/>
  <c r="A30" i="15"/>
  <c r="A31" i="15"/>
  <c r="D16" i="14"/>
  <c r="D17" i="14"/>
  <c r="D18" i="14"/>
  <c r="D19" i="14"/>
  <c r="A23" i="14"/>
  <c r="A24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24" i="13"/>
  <c r="A23" i="13" s="1"/>
  <c r="A26" i="13"/>
  <c r="A27" i="13"/>
  <c r="A28" i="13"/>
  <c r="D20" i="12"/>
  <c r="F20" i="12"/>
  <c r="E22" i="12"/>
  <c r="A23" i="12"/>
  <c r="E23" i="12"/>
  <c r="E24" i="12" s="1"/>
  <c r="E25" i="12" s="1"/>
  <c r="E26" i="12" s="1"/>
  <c r="E27" i="12" s="1"/>
  <c r="E28" i="12" s="1"/>
  <c r="E29" i="12" s="1"/>
  <c r="E30" i="12" s="1"/>
  <c r="E31" i="12" s="1"/>
  <c r="A25" i="12"/>
  <c r="A26" i="12"/>
  <c r="A27" i="12"/>
  <c r="A28" i="12"/>
  <c r="E32" i="12"/>
  <c r="E33" i="12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E103" i="12" s="1"/>
  <c r="E104" i="12" s="1"/>
  <c r="B4" i="11"/>
  <c r="C4" i="11"/>
  <c r="B12" i="10"/>
  <c r="A13" i="10"/>
  <c r="B13" i="10" s="1"/>
  <c r="D3" i="9"/>
  <c r="C4" i="9"/>
  <c r="D4" i="9" s="1"/>
  <c r="B5" i="9"/>
  <c r="C5" i="9"/>
  <c r="D5" i="9" s="1"/>
  <c r="B6" i="9"/>
  <c r="C6" i="9"/>
  <c r="B7" i="9"/>
  <c r="C7" i="9" s="1"/>
  <c r="B8" i="9"/>
  <c r="C8" i="9"/>
  <c r="B9" i="9"/>
  <c r="C9" i="9"/>
  <c r="B10" i="9"/>
  <c r="C10" i="9"/>
  <c r="B11" i="9"/>
  <c r="C11" i="9" s="1"/>
  <c r="B12" i="9"/>
  <c r="C12" i="9"/>
  <c r="B13" i="9"/>
  <c r="C13" i="9"/>
  <c r="B14" i="9"/>
  <c r="C14" i="9"/>
  <c r="B15" i="9"/>
  <c r="C15" i="9" s="1"/>
  <c r="B16" i="9"/>
  <c r="C16" i="9"/>
  <c r="B17" i="9"/>
  <c r="C17" i="9"/>
  <c r="B18" i="9"/>
  <c r="C18" i="9"/>
  <c r="A26" i="15" l="1"/>
  <c r="A32" i="15"/>
  <c r="A22" i="14"/>
  <c r="A22" i="13"/>
  <c r="A29" i="13"/>
  <c r="A29" i="12"/>
  <c r="E18" i="12"/>
  <c r="A22" i="12"/>
  <c r="A14" i="10"/>
  <c r="D13" i="9"/>
  <c r="D17" i="9"/>
  <c r="D18" i="9"/>
  <c r="D9" i="9"/>
  <c r="D14" i="9"/>
  <c r="D10" i="9"/>
  <c r="D6" i="9"/>
  <c r="D15" i="9"/>
  <c r="D11" i="9"/>
  <c r="D7" i="9"/>
  <c r="D16" i="9"/>
  <c r="D12" i="9"/>
  <c r="D8" i="9"/>
  <c r="A25" i="15" l="1"/>
  <c r="A33" i="15"/>
  <c r="A21" i="14"/>
  <c r="A30" i="13"/>
  <c r="B29" i="13"/>
  <c r="D29" i="13" s="1"/>
  <c r="A21" i="13"/>
  <c r="B22" i="13"/>
  <c r="D22" i="13" s="1"/>
  <c r="A30" i="12"/>
  <c r="A21" i="12"/>
  <c r="B14" i="10"/>
  <c r="A15" i="10"/>
  <c r="C7" i="8"/>
  <c r="C12" i="8" s="1"/>
  <c r="A24" i="15" l="1"/>
  <c r="A34" i="15"/>
  <c r="B44" i="14"/>
  <c r="B58" i="14"/>
  <c r="B64" i="14"/>
  <c r="B68" i="14"/>
  <c r="B74" i="14"/>
  <c r="B54" i="14"/>
  <c r="B25" i="14"/>
  <c r="B27" i="14"/>
  <c r="B29" i="14"/>
  <c r="B31" i="14"/>
  <c r="B33" i="14"/>
  <c r="B35" i="14"/>
  <c r="B37" i="14"/>
  <c r="B39" i="14"/>
  <c r="B41" i="14"/>
  <c r="B43" i="14"/>
  <c r="B45" i="14"/>
  <c r="B47" i="14"/>
  <c r="B49" i="14"/>
  <c r="B51" i="14"/>
  <c r="B53" i="14"/>
  <c r="B55" i="14"/>
  <c r="B57" i="14"/>
  <c r="B59" i="14"/>
  <c r="B61" i="14"/>
  <c r="B63" i="14"/>
  <c r="B65" i="14"/>
  <c r="B67" i="14"/>
  <c r="B69" i="14"/>
  <c r="B71" i="14"/>
  <c r="B73" i="14"/>
  <c r="B75" i="14"/>
  <c r="B77" i="14"/>
  <c r="B79" i="14"/>
  <c r="B81" i="14"/>
  <c r="B83" i="14"/>
  <c r="B85" i="14"/>
  <c r="B87" i="14"/>
  <c r="B89" i="14"/>
  <c r="B91" i="14"/>
  <c r="B93" i="14"/>
  <c r="B95" i="14"/>
  <c r="B97" i="14"/>
  <c r="B99" i="14"/>
  <c r="B101" i="14"/>
  <c r="B103" i="14"/>
  <c r="B105" i="14"/>
  <c r="B26" i="14"/>
  <c r="B28" i="14"/>
  <c r="B30" i="14"/>
  <c r="B32" i="14"/>
  <c r="B34" i="14"/>
  <c r="B36" i="14"/>
  <c r="B38" i="14"/>
  <c r="B40" i="14"/>
  <c r="B42" i="14"/>
  <c r="B46" i="14"/>
  <c r="B48" i="14"/>
  <c r="B50" i="14"/>
  <c r="B52" i="14"/>
  <c r="B56" i="14"/>
  <c r="B60" i="14"/>
  <c r="B62" i="14"/>
  <c r="B66" i="14"/>
  <c r="B70" i="14"/>
  <c r="B72" i="14"/>
  <c r="B82" i="14"/>
  <c r="B90" i="14"/>
  <c r="B98" i="14"/>
  <c r="B106" i="14"/>
  <c r="B108" i="14"/>
  <c r="B110" i="14"/>
  <c r="B112" i="14"/>
  <c r="B114" i="14"/>
  <c r="B116" i="14"/>
  <c r="B80" i="14"/>
  <c r="B88" i="14"/>
  <c r="B96" i="14"/>
  <c r="B104" i="14"/>
  <c r="B78" i="14"/>
  <c r="B86" i="14"/>
  <c r="B94" i="14"/>
  <c r="B102" i="14"/>
  <c r="B107" i="14"/>
  <c r="B109" i="14"/>
  <c r="B111" i="14"/>
  <c r="B113" i="14"/>
  <c r="B115" i="14"/>
  <c r="B117" i="14"/>
  <c r="B76" i="14"/>
  <c r="B84" i="14"/>
  <c r="B92" i="14"/>
  <c r="B100" i="14"/>
  <c r="B24" i="14"/>
  <c r="B23" i="14"/>
  <c r="B22" i="14"/>
  <c r="B25" i="13"/>
  <c r="D25" i="13" s="1"/>
  <c r="B23" i="13"/>
  <c r="D23" i="13" s="1"/>
  <c r="B24" i="13"/>
  <c r="D24" i="13" s="1"/>
  <c r="B28" i="13"/>
  <c r="D28" i="13" s="1"/>
  <c r="B26" i="13"/>
  <c r="D26" i="13" s="1"/>
  <c r="B27" i="13"/>
  <c r="D27" i="13" s="1"/>
  <c r="A31" i="13"/>
  <c r="B30" i="13"/>
  <c r="D30" i="13" s="1"/>
  <c r="A20" i="12"/>
  <c r="B21" i="12"/>
  <c r="A31" i="12"/>
  <c r="B30" i="12"/>
  <c r="B15" i="10"/>
  <c r="A16" i="10"/>
  <c r="C18" i="8"/>
  <c r="C17" i="8"/>
  <c r="C11" i="8"/>
  <c r="C13" i="8"/>
  <c r="C15" i="8"/>
  <c r="C10" i="8"/>
  <c r="C19" i="8"/>
  <c r="C14" i="8"/>
  <c r="C20" i="8"/>
  <c r="C16" i="8"/>
  <c r="C10" i="7"/>
  <c r="C11" i="7"/>
  <c r="C12" i="7"/>
  <c r="C13" i="7"/>
  <c r="C14" i="7"/>
  <c r="C15" i="7"/>
  <c r="C16" i="7"/>
  <c r="C9" i="7"/>
  <c r="A23" i="15" l="1"/>
  <c r="A35" i="15"/>
  <c r="E24" i="14"/>
  <c r="D24" i="14"/>
  <c r="E94" i="14"/>
  <c r="D94" i="14"/>
  <c r="E114" i="14"/>
  <c r="D114" i="14"/>
  <c r="E72" i="14"/>
  <c r="D72" i="14"/>
  <c r="E48" i="14"/>
  <c r="D48" i="14"/>
  <c r="E30" i="14"/>
  <c r="D30" i="14"/>
  <c r="E95" i="14"/>
  <c r="D95" i="14"/>
  <c r="E87" i="14"/>
  <c r="D87" i="14"/>
  <c r="E71" i="14"/>
  <c r="D71" i="14"/>
  <c r="E55" i="14"/>
  <c r="D55" i="14"/>
  <c r="E47" i="14"/>
  <c r="D47" i="14"/>
  <c r="E39" i="14"/>
  <c r="D39" i="14"/>
  <c r="E54" i="14"/>
  <c r="D54" i="14"/>
  <c r="E58" i="14"/>
  <c r="D58" i="14"/>
  <c r="E100" i="14"/>
  <c r="D100" i="14"/>
  <c r="E109" i="14"/>
  <c r="D109" i="14"/>
  <c r="E86" i="14"/>
  <c r="D86" i="14"/>
  <c r="E88" i="14"/>
  <c r="D88" i="14"/>
  <c r="E112" i="14"/>
  <c r="D112" i="14"/>
  <c r="E70" i="14"/>
  <c r="D70" i="14"/>
  <c r="E56" i="14"/>
  <c r="D56" i="14"/>
  <c r="E46" i="14"/>
  <c r="D46" i="14"/>
  <c r="E36" i="14"/>
  <c r="D36" i="14"/>
  <c r="E28" i="14"/>
  <c r="D28" i="14"/>
  <c r="E101" i="14"/>
  <c r="D101" i="14"/>
  <c r="E93" i="14"/>
  <c r="D93" i="14"/>
  <c r="E85" i="14"/>
  <c r="D85" i="14"/>
  <c r="E77" i="14"/>
  <c r="D77" i="14"/>
  <c r="E69" i="14"/>
  <c r="D69" i="14"/>
  <c r="E53" i="14"/>
  <c r="D53" i="14"/>
  <c r="E45" i="14"/>
  <c r="D45" i="14"/>
  <c r="E37" i="14"/>
  <c r="D37" i="14"/>
  <c r="E29" i="14"/>
  <c r="D29" i="14"/>
  <c r="E74" i="14"/>
  <c r="D74" i="14"/>
  <c r="E44" i="14"/>
  <c r="D44" i="14"/>
  <c r="E22" i="14"/>
  <c r="D22" i="14"/>
  <c r="E92" i="14"/>
  <c r="D92" i="14"/>
  <c r="E115" i="14"/>
  <c r="D115" i="14"/>
  <c r="E107" i="14"/>
  <c r="D107" i="14"/>
  <c r="E78" i="14"/>
  <c r="D78" i="14"/>
  <c r="E80" i="14"/>
  <c r="D80" i="14"/>
  <c r="E110" i="14"/>
  <c r="D110" i="14"/>
  <c r="E90" i="14"/>
  <c r="D90" i="14"/>
  <c r="E66" i="14"/>
  <c r="D66" i="14"/>
  <c r="E52" i="14"/>
  <c r="D52" i="14"/>
  <c r="E42" i="14"/>
  <c r="D42" i="14"/>
  <c r="E34" i="14"/>
  <c r="D34" i="14"/>
  <c r="E26" i="14"/>
  <c r="D26" i="14"/>
  <c r="E99" i="14"/>
  <c r="D99" i="14"/>
  <c r="E91" i="14"/>
  <c r="D91" i="14"/>
  <c r="E83" i="14"/>
  <c r="D83" i="14"/>
  <c r="E75" i="14"/>
  <c r="D75" i="14"/>
  <c r="E67" i="14"/>
  <c r="D67" i="14"/>
  <c r="E59" i="14"/>
  <c r="D59" i="14"/>
  <c r="E51" i="14"/>
  <c r="D51" i="14"/>
  <c r="E43" i="14"/>
  <c r="D43" i="14"/>
  <c r="E35" i="14"/>
  <c r="D35" i="14"/>
  <c r="E27" i="14"/>
  <c r="D27" i="14"/>
  <c r="E68" i="14"/>
  <c r="D68" i="14"/>
  <c r="E23" i="14"/>
  <c r="D23" i="14"/>
  <c r="E84" i="14"/>
  <c r="D84" i="14"/>
  <c r="E113" i="14"/>
  <c r="D113" i="14"/>
  <c r="E102" i="14"/>
  <c r="D102" i="14"/>
  <c r="E104" i="14"/>
  <c r="D104" i="14"/>
  <c r="E116" i="14"/>
  <c r="D116" i="14"/>
  <c r="E108" i="14"/>
  <c r="D108" i="14"/>
  <c r="E82" i="14"/>
  <c r="D82" i="14"/>
  <c r="E62" i="14"/>
  <c r="D62" i="14"/>
  <c r="E50" i="14"/>
  <c r="D50" i="14"/>
  <c r="E40" i="14"/>
  <c r="D40" i="14"/>
  <c r="E32" i="14"/>
  <c r="D32" i="14"/>
  <c r="E105" i="14"/>
  <c r="D105" i="14"/>
  <c r="E97" i="14"/>
  <c r="D97" i="14"/>
  <c r="E89" i="14"/>
  <c r="D89" i="14"/>
  <c r="E81" i="14"/>
  <c r="D81" i="14"/>
  <c r="E73" i="14"/>
  <c r="D73" i="14"/>
  <c r="E65" i="14"/>
  <c r="D65" i="14"/>
  <c r="E57" i="14"/>
  <c r="D57" i="14"/>
  <c r="E49" i="14"/>
  <c r="D49" i="14"/>
  <c r="E41" i="14"/>
  <c r="D41" i="14"/>
  <c r="E33" i="14"/>
  <c r="D33" i="14"/>
  <c r="E25" i="14"/>
  <c r="D25" i="14"/>
  <c r="E64" i="14"/>
  <c r="D64" i="14"/>
  <c r="E111" i="14"/>
  <c r="D111" i="14"/>
  <c r="E76" i="14"/>
  <c r="D76" i="14"/>
  <c r="E96" i="14"/>
  <c r="D96" i="14"/>
  <c r="E106" i="14"/>
  <c r="D106" i="14"/>
  <c r="E60" i="14"/>
  <c r="D60" i="14"/>
  <c r="E38" i="14"/>
  <c r="D38" i="14"/>
  <c r="E103" i="14"/>
  <c r="D103" i="14"/>
  <c r="E79" i="14"/>
  <c r="D79" i="14"/>
  <c r="E63" i="14"/>
  <c r="D63" i="14"/>
  <c r="E31" i="14"/>
  <c r="D31" i="14"/>
  <c r="E117" i="14"/>
  <c r="D117" i="14"/>
  <c r="E98" i="14"/>
  <c r="D98" i="14"/>
  <c r="E61" i="14"/>
  <c r="D61" i="14"/>
  <c r="B31" i="13"/>
  <c r="D31" i="13" s="1"/>
  <c r="A32" i="13"/>
  <c r="A32" i="12"/>
  <c r="B31" i="12"/>
  <c r="F30" i="12"/>
  <c r="D30" i="12"/>
  <c r="D21" i="12"/>
  <c r="F21" i="12"/>
  <c r="B24" i="12"/>
  <c r="B25" i="12"/>
  <c r="B27" i="12"/>
  <c r="B26" i="12"/>
  <c r="B28" i="12"/>
  <c r="B23" i="12"/>
  <c r="B22" i="12"/>
  <c r="B29" i="12"/>
  <c r="B16" i="10"/>
  <c r="A17" i="10"/>
  <c r="D10" i="7"/>
  <c r="D11" i="7"/>
  <c r="D12" i="7"/>
  <c r="D13" i="7"/>
  <c r="D14" i="7"/>
  <c r="D15" i="7"/>
  <c r="D16" i="7"/>
  <c r="D9" i="7"/>
  <c r="A22" i="15" l="1"/>
  <c r="A36" i="15"/>
  <c r="D14" i="14"/>
  <c r="E14" i="14"/>
  <c r="B32" i="13"/>
  <c r="D32" i="13" s="1"/>
  <c r="A33" i="13"/>
  <c r="D31" i="12"/>
  <c r="F31" i="12"/>
  <c r="D22" i="12"/>
  <c r="F22" i="12"/>
  <c r="D27" i="12"/>
  <c r="F27" i="12"/>
  <c r="D23" i="12"/>
  <c r="F23" i="12"/>
  <c r="F25" i="12"/>
  <c r="D25" i="12"/>
  <c r="F28" i="12"/>
  <c r="D28" i="12"/>
  <c r="D24" i="12"/>
  <c r="F24" i="12"/>
  <c r="D26" i="12"/>
  <c r="F26" i="12"/>
  <c r="F29" i="12"/>
  <c r="D29" i="12"/>
  <c r="B32" i="12"/>
  <c r="A33" i="12"/>
  <c r="B17" i="10"/>
  <c r="A18" i="10"/>
  <c r="G4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10" i="6"/>
  <c r="C9" i="6"/>
  <c r="A21" i="15" l="1"/>
  <c r="A37" i="15"/>
  <c r="A34" i="13"/>
  <c r="B33" i="13"/>
  <c r="D33" i="13" s="1"/>
  <c r="A34" i="12"/>
  <c r="B33" i="12"/>
  <c r="F32" i="12"/>
  <c r="D32" i="12"/>
  <c r="B18" i="10"/>
  <c r="A19" i="10"/>
  <c r="A38" i="15" l="1"/>
  <c r="A20" i="15"/>
  <c r="B21" i="15"/>
  <c r="D21" i="15" s="1"/>
  <c r="A35" i="13"/>
  <c r="B34" i="13"/>
  <c r="D34" i="13" s="1"/>
  <c r="A35" i="12"/>
  <c r="B34" i="12"/>
  <c r="F33" i="12"/>
  <c r="D33" i="12"/>
  <c r="B19" i="10"/>
  <c r="A20" i="10"/>
  <c r="B38" i="15" l="1"/>
  <c r="D38" i="15" s="1"/>
  <c r="A39" i="15"/>
  <c r="B29" i="15"/>
  <c r="D29" i="15" s="1"/>
  <c r="B27" i="15"/>
  <c r="D27" i="15" s="1"/>
  <c r="B31" i="15"/>
  <c r="D31" i="15" s="1"/>
  <c r="B30" i="15"/>
  <c r="D30" i="15" s="1"/>
  <c r="B28" i="15"/>
  <c r="D28" i="15" s="1"/>
  <c r="B32" i="15"/>
  <c r="D32" i="15" s="1"/>
  <c r="B26" i="15"/>
  <c r="D26" i="15" s="1"/>
  <c r="B33" i="15"/>
  <c r="D33" i="15" s="1"/>
  <c r="B25" i="15"/>
  <c r="D25" i="15" s="1"/>
  <c r="B24" i="15"/>
  <c r="D24" i="15" s="1"/>
  <c r="B34" i="15"/>
  <c r="D34" i="15" s="1"/>
  <c r="B35" i="15"/>
  <c r="D35" i="15" s="1"/>
  <c r="B23" i="15"/>
  <c r="D23" i="15" s="1"/>
  <c r="B22" i="15"/>
  <c r="D22" i="15" s="1"/>
  <c r="B36" i="15"/>
  <c r="D36" i="15" s="1"/>
  <c r="B37" i="15"/>
  <c r="D37" i="15" s="1"/>
  <c r="B35" i="13"/>
  <c r="D35" i="13" s="1"/>
  <c r="A36" i="13"/>
  <c r="D34" i="12"/>
  <c r="F34" i="12"/>
  <c r="A36" i="12"/>
  <c r="B35" i="12"/>
  <c r="B20" i="10"/>
  <c r="A21" i="10"/>
  <c r="B39" i="15" l="1"/>
  <c r="D39" i="15" s="1"/>
  <c r="A40" i="15"/>
  <c r="B36" i="13"/>
  <c r="D36" i="13" s="1"/>
  <c r="A37" i="13"/>
  <c r="D35" i="12"/>
  <c r="F35" i="12"/>
  <c r="B36" i="12"/>
  <c r="A37" i="12"/>
  <c r="B21" i="10"/>
  <c r="A22" i="10"/>
  <c r="A41" i="15" l="1"/>
  <c r="B40" i="15"/>
  <c r="D40" i="15" s="1"/>
  <c r="A38" i="13"/>
  <c r="B37" i="13"/>
  <c r="D37" i="13" s="1"/>
  <c r="B37" i="12"/>
  <c r="A38" i="12"/>
  <c r="D36" i="12"/>
  <c r="F36" i="12"/>
  <c r="B22" i="10"/>
  <c r="A23" i="10"/>
  <c r="A42" i="15" l="1"/>
  <c r="B41" i="15"/>
  <c r="D41" i="15" s="1"/>
  <c r="A39" i="13"/>
  <c r="B38" i="13"/>
  <c r="D38" i="13" s="1"/>
  <c r="B38" i="12"/>
  <c r="A39" i="12"/>
  <c r="F37" i="12"/>
  <c r="D37" i="12"/>
  <c r="B23" i="10"/>
  <c r="A24" i="10"/>
  <c r="B42" i="15" l="1"/>
  <c r="D42" i="15" s="1"/>
  <c r="A43" i="15"/>
  <c r="B39" i="13"/>
  <c r="D39" i="13" s="1"/>
  <c r="A40" i="13"/>
  <c r="B39" i="12"/>
  <c r="A40" i="12"/>
  <c r="D38" i="12"/>
  <c r="F38" i="12"/>
  <c r="B24" i="10"/>
  <c r="A25" i="10"/>
  <c r="B43" i="15" l="1"/>
  <c r="D43" i="15" s="1"/>
  <c r="A44" i="15"/>
  <c r="B40" i="13"/>
  <c r="D40" i="13" s="1"/>
  <c r="A41" i="13"/>
  <c r="B40" i="12"/>
  <c r="A41" i="12"/>
  <c r="D39" i="12"/>
  <c r="F39" i="12"/>
  <c r="B25" i="10"/>
  <c r="A26" i="10"/>
  <c r="A45" i="15" l="1"/>
  <c r="B44" i="15"/>
  <c r="D44" i="15" s="1"/>
  <c r="A42" i="13"/>
  <c r="B41" i="13"/>
  <c r="D41" i="13" s="1"/>
  <c r="A42" i="12"/>
  <c r="B41" i="12"/>
  <c r="D40" i="12"/>
  <c r="F40" i="12"/>
  <c r="B26" i="10"/>
  <c r="A27" i="10"/>
  <c r="A46" i="15" l="1"/>
  <c r="B45" i="15"/>
  <c r="D45" i="15" s="1"/>
  <c r="A43" i="13"/>
  <c r="B42" i="13"/>
  <c r="D42" i="13" s="1"/>
  <c r="A43" i="12"/>
  <c r="B42" i="12"/>
  <c r="F41" i="12"/>
  <c r="D41" i="12"/>
  <c r="B27" i="10"/>
  <c r="A28" i="10"/>
  <c r="B46" i="15" l="1"/>
  <c r="D46" i="15" s="1"/>
  <c r="A47" i="15"/>
  <c r="B43" i="13"/>
  <c r="D43" i="13" s="1"/>
  <c r="A44" i="13"/>
  <c r="A44" i="12"/>
  <c r="B43" i="12"/>
  <c r="D42" i="12"/>
  <c r="F42" i="12"/>
  <c r="B28" i="10"/>
  <c r="A29" i="10"/>
  <c r="B47" i="15" l="1"/>
  <c r="D47" i="15" s="1"/>
  <c r="A48" i="15"/>
  <c r="B44" i="13"/>
  <c r="D44" i="13" s="1"/>
  <c r="A45" i="13"/>
  <c r="D43" i="12"/>
  <c r="F43" i="12"/>
  <c r="B44" i="12"/>
  <c r="A45" i="12"/>
  <c r="B29" i="10"/>
  <c r="A30" i="10"/>
  <c r="A49" i="15" l="1"/>
  <c r="B48" i="15"/>
  <c r="D48" i="15" s="1"/>
  <c r="A46" i="13"/>
  <c r="B45" i="13"/>
  <c r="D45" i="13" s="1"/>
  <c r="A46" i="12"/>
  <c r="B45" i="12"/>
  <c r="F44" i="12"/>
  <c r="D44" i="12"/>
  <c r="B30" i="10"/>
  <c r="C30" i="10"/>
  <c r="A31" i="10"/>
  <c r="A50" i="15" l="1"/>
  <c r="B49" i="15"/>
  <c r="D49" i="15" s="1"/>
  <c r="A47" i="13"/>
  <c r="B46" i="13"/>
  <c r="D46" i="13" s="1"/>
  <c r="F45" i="12"/>
  <c r="D45" i="12"/>
  <c r="A47" i="12"/>
  <c r="B46" i="12"/>
  <c r="C31" i="10"/>
  <c r="B31" i="10"/>
  <c r="A32" i="10"/>
  <c r="B50" i="15" l="1"/>
  <c r="D50" i="15" s="1"/>
  <c r="A51" i="15"/>
  <c r="B47" i="13"/>
  <c r="D47" i="13" s="1"/>
  <c r="A48" i="13"/>
  <c r="F46" i="12"/>
  <c r="D46" i="12"/>
  <c r="A48" i="12"/>
  <c r="B47" i="12"/>
  <c r="A33" i="10"/>
  <c r="B32" i="10"/>
  <c r="C32" i="10"/>
  <c r="B51" i="15" l="1"/>
  <c r="D51" i="15" s="1"/>
  <c r="A52" i="15"/>
  <c r="B48" i="13"/>
  <c r="D48" i="13" s="1"/>
  <c r="A49" i="13"/>
  <c r="D47" i="12"/>
  <c r="F47" i="12"/>
  <c r="B48" i="12"/>
  <c r="A49" i="12"/>
  <c r="C33" i="10"/>
  <c r="A34" i="10"/>
  <c r="B33" i="10"/>
  <c r="A53" i="15" l="1"/>
  <c r="B52" i="15"/>
  <c r="D52" i="15" s="1"/>
  <c r="A50" i="13"/>
  <c r="B49" i="13"/>
  <c r="D49" i="13" s="1"/>
  <c r="A50" i="12"/>
  <c r="B49" i="12"/>
  <c r="F48" i="12"/>
  <c r="D48" i="12"/>
  <c r="B34" i="10"/>
  <c r="C34" i="10"/>
  <c r="A35" i="10"/>
  <c r="A54" i="15" l="1"/>
  <c r="B53" i="15"/>
  <c r="D53" i="15" s="1"/>
  <c r="A51" i="13"/>
  <c r="B50" i="13"/>
  <c r="D50" i="13" s="1"/>
  <c r="F49" i="12"/>
  <c r="D49" i="12"/>
  <c r="A51" i="12"/>
  <c r="B50" i="12"/>
  <c r="C35" i="10"/>
  <c r="B35" i="10"/>
  <c r="A36" i="10"/>
  <c r="B54" i="15" l="1"/>
  <c r="D54" i="15" s="1"/>
  <c r="A55" i="15"/>
  <c r="B51" i="13"/>
  <c r="D51" i="13" s="1"/>
  <c r="A52" i="13"/>
  <c r="D50" i="12"/>
  <c r="F50" i="12"/>
  <c r="A52" i="12"/>
  <c r="B51" i="12"/>
  <c r="A37" i="10"/>
  <c r="B36" i="10"/>
  <c r="C36" i="10"/>
  <c r="B55" i="15" l="1"/>
  <c r="D55" i="15" s="1"/>
  <c r="A56" i="15"/>
  <c r="B52" i="13"/>
  <c r="D52" i="13" s="1"/>
  <c r="A53" i="13"/>
  <c r="D51" i="12"/>
  <c r="F51" i="12"/>
  <c r="B52" i="12"/>
  <c r="A53" i="12"/>
  <c r="C37" i="10"/>
  <c r="A38" i="10"/>
  <c r="B37" i="10"/>
  <c r="A57" i="15" l="1"/>
  <c r="B56" i="15"/>
  <c r="D56" i="15" s="1"/>
  <c r="A54" i="13"/>
  <c r="B53" i="13"/>
  <c r="D53" i="13" s="1"/>
  <c r="D52" i="12"/>
  <c r="F52" i="12"/>
  <c r="B53" i="12"/>
  <c r="A54" i="12"/>
  <c r="B38" i="10"/>
  <c r="A39" i="10"/>
  <c r="C38" i="10"/>
  <c r="A58" i="15" l="1"/>
  <c r="B57" i="15"/>
  <c r="D57" i="15" s="1"/>
  <c r="A55" i="13"/>
  <c r="B54" i="13"/>
  <c r="D54" i="13" s="1"/>
  <c r="B54" i="12"/>
  <c r="A55" i="12"/>
  <c r="F53" i="12"/>
  <c r="D53" i="12"/>
  <c r="C39" i="10"/>
  <c r="B39" i="10"/>
  <c r="A40" i="10"/>
  <c r="B58" i="15" l="1"/>
  <c r="D58" i="15" s="1"/>
  <c r="A59" i="15"/>
  <c r="B55" i="13"/>
  <c r="D55" i="13" s="1"/>
  <c r="A56" i="13"/>
  <c r="B55" i="12"/>
  <c r="A56" i="12"/>
  <c r="D54" i="12"/>
  <c r="F54" i="12"/>
  <c r="A41" i="10"/>
  <c r="B40" i="10"/>
  <c r="C40" i="10"/>
  <c r="B59" i="15" l="1"/>
  <c r="D59" i="15" s="1"/>
  <c r="A60" i="15"/>
  <c r="B56" i="13"/>
  <c r="D56" i="13" s="1"/>
  <c r="A57" i="13"/>
  <c r="B56" i="12"/>
  <c r="A57" i="12"/>
  <c r="D55" i="12"/>
  <c r="F55" i="12"/>
  <c r="C41" i="10"/>
  <c r="A42" i="10"/>
  <c r="B41" i="10"/>
  <c r="A61" i="15" l="1"/>
  <c r="B60" i="15"/>
  <c r="D60" i="15" s="1"/>
  <c r="A58" i="13"/>
  <c r="B57" i="13"/>
  <c r="D57" i="13" s="1"/>
  <c r="A58" i="12"/>
  <c r="B57" i="12"/>
  <c r="D56" i="12"/>
  <c r="F56" i="12"/>
  <c r="B42" i="10"/>
  <c r="A43" i="10"/>
  <c r="C42" i="10"/>
  <c r="B61" i="15" l="1"/>
  <c r="D61" i="15" s="1"/>
  <c r="A62" i="15"/>
  <c r="A59" i="13"/>
  <c r="B58" i="13"/>
  <c r="D58" i="13" s="1"/>
  <c r="F57" i="12"/>
  <c r="D57" i="12"/>
  <c r="A59" i="12"/>
  <c r="B58" i="12"/>
  <c r="C43" i="10"/>
  <c r="B43" i="10"/>
  <c r="A44" i="10"/>
  <c r="B62" i="15" l="1"/>
  <c r="D62" i="15" s="1"/>
  <c r="A63" i="15"/>
  <c r="B59" i="13"/>
  <c r="D59" i="13" s="1"/>
  <c r="A60" i="13"/>
  <c r="D58" i="12"/>
  <c r="F58" i="12"/>
  <c r="A60" i="12"/>
  <c r="B59" i="12"/>
  <c r="A45" i="10"/>
  <c r="B44" i="10"/>
  <c r="C44" i="10"/>
  <c r="A64" i="15" l="1"/>
  <c r="B63" i="15"/>
  <c r="D63" i="15" s="1"/>
  <c r="B60" i="13"/>
  <c r="D60" i="13" s="1"/>
  <c r="A61" i="13"/>
  <c r="D59" i="12"/>
  <c r="F59" i="12"/>
  <c r="B60" i="12"/>
  <c r="A61" i="12"/>
  <c r="C45" i="10"/>
  <c r="A46" i="10"/>
  <c r="B45" i="10"/>
  <c r="A65" i="15" l="1"/>
  <c r="B64" i="15"/>
  <c r="D64" i="15" s="1"/>
  <c r="A62" i="13"/>
  <c r="B61" i="13"/>
  <c r="D61" i="13" s="1"/>
  <c r="F60" i="12"/>
  <c r="D60" i="12"/>
  <c r="A62" i="12"/>
  <c r="B61" i="12"/>
  <c r="B46" i="10"/>
  <c r="A47" i="10"/>
  <c r="C46" i="10"/>
  <c r="B65" i="15" l="1"/>
  <c r="D65" i="15" s="1"/>
  <c r="A66" i="15"/>
  <c r="B62" i="13"/>
  <c r="D62" i="13" s="1"/>
  <c r="A63" i="13"/>
  <c r="F61" i="12"/>
  <c r="D61" i="12"/>
  <c r="A63" i="12"/>
  <c r="B62" i="12"/>
  <c r="B47" i="10"/>
  <c r="C47" i="10"/>
  <c r="A48" i="10"/>
  <c r="B66" i="15" l="1"/>
  <c r="D66" i="15" s="1"/>
  <c r="A67" i="15"/>
  <c r="B63" i="13"/>
  <c r="D63" i="13" s="1"/>
  <c r="A64" i="13"/>
  <c r="F62" i="12"/>
  <c r="D62" i="12"/>
  <c r="A64" i="12"/>
  <c r="B63" i="12"/>
  <c r="A49" i="10"/>
  <c r="B48" i="10"/>
  <c r="C48" i="10"/>
  <c r="A68" i="15" l="1"/>
  <c r="B67" i="15"/>
  <c r="D67" i="15" s="1"/>
  <c r="A65" i="13"/>
  <c r="B64" i="13"/>
  <c r="D64" i="13" s="1"/>
  <c r="D63" i="12"/>
  <c r="F63" i="12"/>
  <c r="B64" i="12"/>
  <c r="A65" i="12"/>
  <c r="C49" i="10"/>
  <c r="A50" i="10"/>
  <c r="B49" i="10"/>
  <c r="A69" i="15" l="1"/>
  <c r="B68" i="15"/>
  <c r="D68" i="15" s="1"/>
  <c r="A66" i="13"/>
  <c r="B65" i="13"/>
  <c r="D65" i="13" s="1"/>
  <c r="A66" i="12"/>
  <c r="B65" i="12"/>
  <c r="F64" i="12"/>
  <c r="D64" i="12"/>
  <c r="A51" i="10"/>
  <c r="B50" i="10"/>
  <c r="C50" i="10"/>
  <c r="B69" i="15" l="1"/>
  <c r="D69" i="15" s="1"/>
  <c r="A70" i="15"/>
  <c r="B66" i="13"/>
  <c r="D66" i="13" s="1"/>
  <c r="A67" i="13"/>
  <c r="F65" i="12"/>
  <c r="D65" i="12"/>
  <c r="A67" i="12"/>
  <c r="B66" i="12"/>
  <c r="C51" i="10"/>
  <c r="B51" i="10"/>
  <c r="A52" i="10"/>
  <c r="B70" i="15" l="1"/>
  <c r="D70" i="15" s="1"/>
  <c r="A71" i="15"/>
  <c r="B67" i="13"/>
  <c r="D67" i="13" s="1"/>
  <c r="A68" i="13"/>
  <c r="D66" i="12"/>
  <c r="F66" i="12"/>
  <c r="A68" i="12"/>
  <c r="B67" i="12"/>
  <c r="B52" i="10"/>
  <c r="C52" i="10"/>
  <c r="A53" i="10"/>
  <c r="A72" i="15" l="1"/>
  <c r="B71" i="15"/>
  <c r="D71" i="15" s="1"/>
  <c r="A69" i="13"/>
  <c r="B68" i="13"/>
  <c r="D68" i="13" s="1"/>
  <c r="B68" i="12"/>
  <c r="A69" i="12"/>
  <c r="D67" i="12"/>
  <c r="F67" i="12"/>
  <c r="C53" i="10"/>
  <c r="A54" i="10"/>
  <c r="B53" i="10"/>
  <c r="A73" i="15" l="1"/>
  <c r="B72" i="15"/>
  <c r="D72" i="15" s="1"/>
  <c r="A70" i="13"/>
  <c r="B69" i="13"/>
  <c r="D69" i="13" s="1"/>
  <c r="B69" i="12"/>
  <c r="A70" i="12"/>
  <c r="D68" i="12"/>
  <c r="F68" i="12"/>
  <c r="A55" i="10"/>
  <c r="B54" i="10"/>
  <c r="C54" i="10"/>
  <c r="B73" i="15" l="1"/>
  <c r="D73" i="15" s="1"/>
  <c r="A74" i="15"/>
  <c r="B70" i="13"/>
  <c r="D70" i="13" s="1"/>
  <c r="A71" i="13"/>
  <c r="B70" i="12"/>
  <c r="A71" i="12"/>
  <c r="F69" i="12"/>
  <c r="D69" i="12"/>
  <c r="C55" i="10"/>
  <c r="B55" i="10"/>
  <c r="A56" i="10"/>
  <c r="B74" i="15" l="1"/>
  <c r="D74" i="15" s="1"/>
  <c r="A75" i="15"/>
  <c r="B71" i="13"/>
  <c r="D71" i="13" s="1"/>
  <c r="A72" i="13"/>
  <c r="B71" i="12"/>
  <c r="A72" i="12"/>
  <c r="D70" i="12"/>
  <c r="F70" i="12"/>
  <c r="B56" i="10"/>
  <c r="C56" i="10"/>
  <c r="A57" i="10"/>
  <c r="A76" i="15" l="1"/>
  <c r="B75" i="15"/>
  <c r="D75" i="15" s="1"/>
  <c r="A73" i="13"/>
  <c r="B72" i="13"/>
  <c r="D72" i="13" s="1"/>
  <c r="B72" i="12"/>
  <c r="A73" i="12"/>
  <c r="D71" i="12"/>
  <c r="F71" i="12"/>
  <c r="C57" i="10"/>
  <c r="A58" i="10"/>
  <c r="B57" i="10"/>
  <c r="A77" i="15" l="1"/>
  <c r="B76" i="15"/>
  <c r="D76" i="15" s="1"/>
  <c r="A74" i="13"/>
  <c r="B73" i="13"/>
  <c r="D73" i="13" s="1"/>
  <c r="A74" i="12"/>
  <c r="B73" i="12"/>
  <c r="D72" i="12"/>
  <c r="F72" i="12"/>
  <c r="A59" i="10"/>
  <c r="B58" i="10"/>
  <c r="C58" i="10"/>
  <c r="B77" i="15" l="1"/>
  <c r="D77" i="15" s="1"/>
  <c r="A78" i="15"/>
  <c r="B74" i="13"/>
  <c r="D74" i="13" s="1"/>
  <c r="A75" i="13"/>
  <c r="F73" i="12"/>
  <c r="D73" i="12"/>
  <c r="A75" i="12"/>
  <c r="B74" i="12"/>
  <c r="C59" i="10"/>
  <c r="B59" i="10"/>
  <c r="A60" i="10"/>
  <c r="B78" i="15" l="1"/>
  <c r="D78" i="15" s="1"/>
  <c r="A79" i="15"/>
  <c r="B75" i="13"/>
  <c r="D75" i="13" s="1"/>
  <c r="A76" i="13"/>
  <c r="D74" i="12"/>
  <c r="F74" i="12"/>
  <c r="A76" i="12"/>
  <c r="B75" i="12"/>
  <c r="B60" i="10"/>
  <c r="C60" i="10"/>
  <c r="A61" i="10"/>
  <c r="A80" i="15" l="1"/>
  <c r="B79" i="15"/>
  <c r="D79" i="15" s="1"/>
  <c r="A77" i="13"/>
  <c r="B76" i="13"/>
  <c r="D76" i="13" s="1"/>
  <c r="D75" i="12"/>
  <c r="F75" i="12"/>
  <c r="B76" i="12"/>
  <c r="A77" i="12"/>
  <c r="C61" i="10"/>
  <c r="A62" i="10"/>
  <c r="B61" i="10"/>
  <c r="A81" i="15" l="1"/>
  <c r="B80" i="15"/>
  <c r="D80" i="15" s="1"/>
  <c r="A78" i="13"/>
  <c r="B77" i="13"/>
  <c r="D77" i="13" s="1"/>
  <c r="A78" i="12"/>
  <c r="B77" i="12"/>
  <c r="F76" i="12"/>
  <c r="D76" i="12"/>
  <c r="A63" i="10"/>
  <c r="B62" i="10"/>
  <c r="C62" i="10"/>
  <c r="B81" i="15" l="1"/>
  <c r="D81" i="15" s="1"/>
  <c r="A82" i="15"/>
  <c r="B78" i="13"/>
  <c r="D78" i="13" s="1"/>
  <c r="A79" i="13"/>
  <c r="F77" i="12"/>
  <c r="D77" i="12"/>
  <c r="A79" i="12"/>
  <c r="B78" i="12"/>
  <c r="C63" i="10"/>
  <c r="B63" i="10"/>
  <c r="A64" i="10"/>
  <c r="B82" i="15" l="1"/>
  <c r="D82" i="15" s="1"/>
  <c r="A83" i="15"/>
  <c r="B79" i="13"/>
  <c r="D79" i="13" s="1"/>
  <c r="A80" i="13"/>
  <c r="F78" i="12"/>
  <c r="D78" i="12"/>
  <c r="A80" i="12"/>
  <c r="B79" i="12"/>
  <c r="B64" i="10"/>
  <c r="C64" i="10"/>
  <c r="A65" i="10"/>
  <c r="A84" i="15" l="1"/>
  <c r="B83" i="15"/>
  <c r="D83" i="15" s="1"/>
  <c r="A81" i="13"/>
  <c r="B80" i="13"/>
  <c r="D80" i="13" s="1"/>
  <c r="D79" i="12"/>
  <c r="F79" i="12"/>
  <c r="B80" i="12"/>
  <c r="A81" i="12"/>
  <c r="C65" i="10"/>
  <c r="A66" i="10"/>
  <c r="B65" i="10"/>
  <c r="A85" i="15" l="1"/>
  <c r="B84" i="15"/>
  <c r="D84" i="15" s="1"/>
  <c r="A82" i="13"/>
  <c r="B81" i="13"/>
  <c r="D81" i="13" s="1"/>
  <c r="A82" i="12"/>
  <c r="B81" i="12"/>
  <c r="F80" i="12"/>
  <c r="D80" i="12"/>
  <c r="B66" i="10"/>
  <c r="C66" i="10"/>
  <c r="B85" i="15" l="1"/>
  <c r="D85" i="15" s="1"/>
  <c r="A86" i="15"/>
  <c r="B82" i="13"/>
  <c r="D82" i="13" s="1"/>
  <c r="A83" i="13"/>
  <c r="F81" i="12"/>
  <c r="D81" i="12"/>
  <c r="A83" i="12"/>
  <c r="B82" i="12"/>
  <c r="B86" i="15" l="1"/>
  <c r="D86" i="15" s="1"/>
  <c r="A87" i="15"/>
  <c r="B83" i="13"/>
  <c r="D83" i="13" s="1"/>
  <c r="A84" i="13"/>
  <c r="D82" i="12"/>
  <c r="F82" i="12"/>
  <c r="A84" i="12"/>
  <c r="B83" i="12"/>
  <c r="A88" i="15" l="1"/>
  <c r="B87" i="15"/>
  <c r="D87" i="15" s="1"/>
  <c r="A85" i="13"/>
  <c r="B84" i="13"/>
  <c r="D84" i="13" s="1"/>
  <c r="D83" i="12"/>
  <c r="F83" i="12"/>
  <c r="B84" i="12"/>
  <c r="A85" i="12"/>
  <c r="B88" i="15" l="1"/>
  <c r="D88" i="15" s="1"/>
  <c r="A89" i="15"/>
  <c r="A86" i="13"/>
  <c r="B85" i="13"/>
  <c r="D85" i="13" s="1"/>
  <c r="B85" i="12"/>
  <c r="A86" i="12"/>
  <c r="D84" i="12"/>
  <c r="F84" i="12"/>
  <c r="B89" i="15" l="1"/>
  <c r="D89" i="15" s="1"/>
  <c r="A90" i="15"/>
  <c r="B86" i="13"/>
  <c r="D86" i="13" s="1"/>
  <c r="A87" i="13"/>
  <c r="B86" i="12"/>
  <c r="A87" i="12"/>
  <c r="F85" i="12"/>
  <c r="D85" i="12"/>
  <c r="B90" i="15" l="1"/>
  <c r="D90" i="15" s="1"/>
  <c r="A91" i="15"/>
  <c r="B87" i="13"/>
  <c r="D87" i="13" s="1"/>
  <c r="A88" i="13"/>
  <c r="B87" i="12"/>
  <c r="A88" i="12"/>
  <c r="D86" i="12"/>
  <c r="F86" i="12"/>
  <c r="A92" i="15" l="1"/>
  <c r="B91" i="15"/>
  <c r="D91" i="15" s="1"/>
  <c r="A89" i="13"/>
  <c r="B88" i="13"/>
  <c r="D88" i="13" s="1"/>
  <c r="B88" i="12"/>
  <c r="A89" i="12"/>
  <c r="D87" i="12"/>
  <c r="F87" i="12"/>
  <c r="B92" i="15" l="1"/>
  <c r="D92" i="15" s="1"/>
  <c r="A93" i="15"/>
  <c r="A90" i="13"/>
  <c r="B89" i="13"/>
  <c r="D89" i="13" s="1"/>
  <c r="A90" i="12"/>
  <c r="B89" i="12"/>
  <c r="D88" i="12"/>
  <c r="F88" i="12"/>
  <c r="B93" i="15" l="1"/>
  <c r="D93" i="15" s="1"/>
  <c r="A94" i="15"/>
  <c r="B90" i="13"/>
  <c r="D90" i="13" s="1"/>
  <c r="A91" i="13"/>
  <c r="D89" i="12"/>
  <c r="F89" i="12"/>
  <c r="B90" i="12"/>
  <c r="A91" i="12"/>
  <c r="B94" i="15" l="1"/>
  <c r="D94" i="15" s="1"/>
  <c r="A95" i="15"/>
  <c r="B91" i="13"/>
  <c r="D91" i="13" s="1"/>
  <c r="A92" i="13"/>
  <c r="B91" i="12"/>
  <c r="A92" i="12"/>
  <c r="D90" i="12"/>
  <c r="F90" i="12"/>
  <c r="A96" i="15" l="1"/>
  <c r="B95" i="15"/>
  <c r="D95" i="15" s="1"/>
  <c r="A93" i="13"/>
  <c r="B92" i="13"/>
  <c r="D92" i="13" s="1"/>
  <c r="B92" i="12"/>
  <c r="A93" i="12"/>
  <c r="F91" i="12"/>
  <c r="D91" i="12"/>
  <c r="A97" i="15" l="1"/>
  <c r="B96" i="15"/>
  <c r="D96" i="15" s="1"/>
  <c r="A94" i="13"/>
  <c r="B93" i="13"/>
  <c r="D93" i="13" s="1"/>
  <c r="B93" i="12"/>
  <c r="A94" i="12"/>
  <c r="F92" i="12"/>
  <c r="D92" i="12"/>
  <c r="B97" i="15" l="1"/>
  <c r="D97" i="15" s="1"/>
  <c r="A98" i="15"/>
  <c r="B94" i="13"/>
  <c r="D94" i="13" s="1"/>
  <c r="A95" i="13"/>
  <c r="B94" i="12"/>
  <c r="A95" i="12"/>
  <c r="D93" i="12"/>
  <c r="F93" i="12"/>
  <c r="A99" i="15" l="1"/>
  <c r="B98" i="15"/>
  <c r="D98" i="15" s="1"/>
  <c r="B95" i="13"/>
  <c r="D95" i="13" s="1"/>
  <c r="A96" i="13"/>
  <c r="B95" i="12"/>
  <c r="A96" i="12"/>
  <c r="D94" i="12"/>
  <c r="F94" i="12"/>
  <c r="A100" i="15" l="1"/>
  <c r="B99" i="15"/>
  <c r="D99" i="15" s="1"/>
  <c r="A97" i="13"/>
  <c r="B96" i="13"/>
  <c r="D96" i="13" s="1"/>
  <c r="B96" i="12"/>
  <c r="A97" i="12"/>
  <c r="F95" i="12"/>
  <c r="D95" i="12"/>
  <c r="A101" i="15" l="1"/>
  <c r="B100" i="15"/>
  <c r="D100" i="15" s="1"/>
  <c r="A98" i="13"/>
  <c r="B97" i="13"/>
  <c r="D97" i="13" s="1"/>
  <c r="B97" i="12"/>
  <c r="A98" i="12"/>
  <c r="F96" i="12"/>
  <c r="D96" i="12"/>
  <c r="B101" i="15" l="1"/>
  <c r="D101" i="15" s="1"/>
  <c r="A102" i="15"/>
  <c r="B98" i="13"/>
  <c r="D98" i="13" s="1"/>
  <c r="A99" i="13"/>
  <c r="B98" i="12"/>
  <c r="A99" i="12"/>
  <c r="D97" i="12"/>
  <c r="F97" i="12"/>
  <c r="B102" i="15" l="1"/>
  <c r="D102" i="15" s="1"/>
  <c r="A103" i="15"/>
  <c r="B99" i="13"/>
  <c r="D99" i="13" s="1"/>
  <c r="A100" i="13"/>
  <c r="A100" i="12"/>
  <c r="B99" i="12"/>
  <c r="D98" i="12"/>
  <c r="F98" i="12"/>
  <c r="A104" i="15" l="1"/>
  <c r="B103" i="15"/>
  <c r="D103" i="15" s="1"/>
  <c r="A101" i="13"/>
  <c r="B100" i="13"/>
  <c r="D100" i="13" s="1"/>
  <c r="F99" i="12"/>
  <c r="D99" i="12"/>
  <c r="B100" i="12"/>
  <c r="A101" i="12"/>
  <c r="B104" i="15" l="1"/>
  <c r="D104" i="15" s="1"/>
  <c r="D14" i="15" s="1"/>
  <c r="A105" i="15"/>
  <c r="A102" i="13"/>
  <c r="B101" i="13"/>
  <c r="D101" i="13" s="1"/>
  <c r="F100" i="12"/>
  <c r="D100" i="12"/>
  <c r="B101" i="12"/>
  <c r="A102" i="12"/>
  <c r="B105" i="15" l="1"/>
  <c r="D105" i="15" s="1"/>
  <c r="A106" i="15"/>
  <c r="B102" i="13"/>
  <c r="D102" i="13" s="1"/>
  <c r="A103" i="13"/>
  <c r="B102" i="12"/>
  <c r="A103" i="12"/>
  <c r="D101" i="12"/>
  <c r="F101" i="12"/>
  <c r="B106" i="15" l="1"/>
  <c r="D106" i="15" s="1"/>
  <c r="A107" i="15"/>
  <c r="B103" i="13"/>
  <c r="D103" i="13" s="1"/>
  <c r="A104" i="13"/>
  <c r="A104" i="12"/>
  <c r="B104" i="12" s="1"/>
  <c r="B103" i="12"/>
  <c r="D102" i="12"/>
  <c r="F102" i="12"/>
  <c r="A108" i="15" l="1"/>
  <c r="B107" i="15"/>
  <c r="D107" i="15" s="1"/>
  <c r="A105" i="13"/>
  <c r="B105" i="13" s="1"/>
  <c r="D105" i="13" s="1"/>
  <c r="D14" i="13" s="1"/>
  <c r="B104" i="13"/>
  <c r="D104" i="13" s="1"/>
  <c r="F103" i="12"/>
  <c r="D103" i="12"/>
  <c r="F104" i="12"/>
  <c r="F18" i="12" s="1"/>
  <c r="D104" i="12"/>
  <c r="D18" i="12" s="1"/>
  <c r="A109" i="15" l="1"/>
  <c r="B109" i="15" s="1"/>
  <c r="D109" i="15" s="1"/>
  <c r="B108" i="15"/>
  <c r="D108" i="15" s="1"/>
</calcChain>
</file>

<file path=xl/sharedStrings.xml><?xml version="1.0" encoding="utf-8"?>
<sst xmlns="http://schemas.openxmlformats.org/spreadsheetml/2006/main" count="105" uniqueCount="83">
  <si>
    <t>Thermodynamic Experiment</t>
  </si>
  <si>
    <t>Newton's Law of Cooling</t>
  </si>
  <si>
    <t>Init Temp:</t>
  </si>
  <si>
    <t>Amb Temp:</t>
  </si>
  <si>
    <t>Cooling Coeff:</t>
  </si>
  <si>
    <t xml:space="preserve">Temp </t>
  </si>
  <si>
    <t xml:space="preserve">Model </t>
  </si>
  <si>
    <t>Time (min)</t>
  </si>
  <si>
    <t>Temp = Amb + (Init-Amb)*e^(Coeff*Time)</t>
  </si>
  <si>
    <t>Change of Temperature in an Enclosed Vehicle</t>
  </si>
  <si>
    <t>Minutes</t>
  </si>
  <si>
    <t>ΔTemperature (°F)</t>
  </si>
  <si>
    <t>http://www.fairfieldbeachaccess.org/hyperthermiaindogs.html</t>
  </si>
  <si>
    <t>Multiplier</t>
  </si>
  <si>
    <t>ln Model</t>
  </si>
  <si>
    <t>log Model</t>
  </si>
  <si>
    <t>Temp = Init + (Multiplier)*log(TimeElapsed)</t>
  </si>
  <si>
    <t>https://www.palmbeachstate.edu/Images/Panorama/pop_proj_2008.GIF</t>
  </si>
  <si>
    <t>Year</t>
  </si>
  <si>
    <t>Pop</t>
  </si>
  <si>
    <t>Model</t>
  </si>
  <si>
    <t>Logisitics Growth Model - Population of Palm Beach County, FL</t>
  </si>
  <si>
    <t xml:space="preserve">growth rate: </t>
  </si>
  <si>
    <t xml:space="preserve">popmax: </t>
  </si>
  <si>
    <r>
      <t>y = popmax/(1 + e</t>
    </r>
    <r>
      <rPr>
        <vertAlign val="superscript"/>
        <sz val="11"/>
        <color theme="1"/>
        <rFont val="Arial"/>
        <family val="2"/>
      </rPr>
      <t>-growthrate*(year-inflexion)</t>
    </r>
    <r>
      <rPr>
        <sz val="11"/>
        <color theme="1"/>
        <rFont val="Arial"/>
        <family val="2"/>
      </rPr>
      <t>), k &gt; 0</t>
    </r>
  </si>
  <si>
    <t>inflexion year:</t>
  </si>
  <si>
    <t>offset</t>
  </si>
  <si>
    <t>1/1x2x3x4x5x6x7x8x9x10x11x12x13x14x15</t>
  </si>
  <si>
    <t>1/1x2x3x4x5x6x7x8x9x10x11x12x13x14</t>
  </si>
  <si>
    <t>1/1x2x3x4x5x6x7x8x9x10x11x12x13</t>
  </si>
  <si>
    <t>1/1x2x3x4x5x6x7x8x9x10x11x12</t>
  </si>
  <si>
    <t>1/1x2x3x4x5x6x7x8x9x10x11</t>
  </si>
  <si>
    <t>1/1x2x3x4x5x6x7x8x9x10</t>
  </si>
  <si>
    <t>1/1x2x3x4x5x6x7x8x9</t>
  </si>
  <si>
    <t>1/1x2x3x4x5x6x7x8</t>
  </si>
  <si>
    <t>1/1x2x3x4x5x6x7</t>
  </si>
  <si>
    <t>1/1x2x3x4x5x6</t>
  </si>
  <si>
    <t>1/1x2x3x4x5</t>
  </si>
  <si>
    <t>1/1x2x3x4</t>
  </si>
  <si>
    <t>1/1x2x3</t>
  </si>
  <si>
    <t>1/1x2</t>
  </si>
  <si>
    <t>1/1</t>
  </si>
  <si>
    <t>e</t>
  </si>
  <si>
    <t>Ratio</t>
  </si>
  <si>
    <t>Denom</t>
  </si>
  <si>
    <t>How to Generate "e"</t>
  </si>
  <si>
    <t>Observed</t>
  </si>
  <si>
    <t>Model 2</t>
  </si>
  <si>
    <t>Model 1</t>
  </si>
  <si>
    <t>e exp:</t>
  </si>
  <si>
    <t>e coeff:</t>
  </si>
  <si>
    <r>
      <t>Model 2:</t>
    </r>
    <r>
      <rPr>
        <b/>
        <sz val="12"/>
        <color theme="1"/>
        <rFont val="Arial"/>
        <family val="2"/>
      </rPr>
      <t xml:space="preserve">  </t>
    </r>
    <r>
      <rPr>
        <i/>
        <sz val="12"/>
        <color theme="1"/>
        <rFont val="Times New Roman"/>
        <family val="1"/>
      </rPr>
      <t xml:space="preserve">f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Arial"/>
        <family val="2"/>
      </rPr>
      <t>) =</t>
    </r>
    <r>
      <rPr>
        <sz val="16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1.26</t>
    </r>
    <r>
      <rPr>
        <i/>
        <sz val="14"/>
        <color theme="1"/>
        <rFont val="Times New Roman"/>
        <family val="1"/>
      </rPr>
      <t>e</t>
    </r>
    <r>
      <rPr>
        <vertAlign val="superscript"/>
        <sz val="12"/>
        <color theme="1"/>
        <rFont val="Arial"/>
        <family val="2"/>
      </rPr>
      <t xml:space="preserve"> 0.247</t>
    </r>
    <r>
      <rPr>
        <i/>
        <vertAlign val="superscript"/>
        <sz val="12"/>
        <color theme="1"/>
        <rFont val="Times New Roman"/>
        <family val="1"/>
      </rPr>
      <t>x</t>
    </r>
  </si>
  <si>
    <t>c:</t>
  </si>
  <si>
    <t>b:</t>
  </si>
  <si>
    <t>a:</t>
  </si>
  <si>
    <r>
      <t>Model 1:</t>
    </r>
    <r>
      <rPr>
        <i/>
        <sz val="12"/>
        <color rgb="FF000000"/>
        <rFont val="Times New Roman"/>
        <family val="1"/>
      </rPr>
      <t xml:space="preserve">  f </t>
    </r>
    <r>
      <rPr>
        <sz val="12"/>
        <color rgb="FF000000"/>
        <rFont val="Arial"/>
        <family val="2"/>
      </rPr>
      <t>(</t>
    </r>
    <r>
      <rPr>
        <i/>
        <sz val="12"/>
        <color rgb="FF000000"/>
        <rFont val="Times New Roman"/>
        <family val="1"/>
      </rPr>
      <t>x</t>
    </r>
    <r>
      <rPr>
        <sz val="12"/>
        <color rgb="FF000000"/>
        <rFont val="Arial"/>
        <family val="2"/>
      </rPr>
      <t>) =</t>
    </r>
    <r>
      <rPr>
        <sz val="16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72 </t>
    </r>
    <r>
      <rPr>
        <i/>
        <sz val="12"/>
        <color rgb="FF000000"/>
        <rFont val="Times New Roman"/>
        <family val="1"/>
      </rPr>
      <t>x</t>
    </r>
    <r>
      <rPr>
        <vertAlign val="superscript"/>
        <sz val="12"/>
        <color rgb="FF000000"/>
        <rFont val="Arial"/>
        <family val="2"/>
      </rPr>
      <t xml:space="preserve"> 2</t>
    </r>
    <r>
      <rPr>
        <sz val="12"/>
        <color rgb="FF000000"/>
        <rFont val="Arial"/>
        <family val="2"/>
      </rPr>
      <t xml:space="preserve"> + 9.4 </t>
    </r>
    <r>
      <rPr>
        <i/>
        <sz val="12"/>
        <color rgb="FF000000"/>
        <rFont val="Times New Roman"/>
        <family val="1"/>
      </rPr>
      <t>x</t>
    </r>
    <r>
      <rPr>
        <sz val="12"/>
        <color rgb="FF000000"/>
        <rFont val="Arial"/>
        <family val="2"/>
      </rPr>
      <t xml:space="preserve"> + 783</t>
    </r>
  </si>
  <si>
    <t>Observed data from: http://www.wolf.org/wow/united-states/gray-wolf-population-trends-in-the-contiguous-united-states/</t>
  </si>
  <si>
    <t>Grey Wolf Population Models</t>
  </si>
  <si>
    <t>e^x</t>
  </si>
  <si>
    <t>Ln</t>
  </si>
  <si>
    <t>Natural Logarithms vs e Exponents</t>
  </si>
  <si>
    <t>Exponent</t>
  </si>
  <si>
    <t>Line</t>
  </si>
  <si>
    <t># Cases</t>
  </si>
  <si>
    <t># Days</t>
  </si>
  <si>
    <t>Date</t>
  </si>
  <si>
    <t>RSQ=</t>
  </si>
  <si>
    <r>
      <t>#days</t>
    </r>
    <r>
      <rPr>
        <vertAlign val="superscript"/>
        <sz val="10"/>
        <rFont val="Arial"/>
        <family val="2"/>
      </rPr>
      <t>k</t>
    </r>
  </si>
  <si>
    <t>#cases*R0</t>
  </si>
  <si>
    <t>#days*k</t>
  </si>
  <si>
    <r>
      <t xml:space="preserve">Number of People Testing Positive for COVID-19 in India      </t>
    </r>
    <r>
      <rPr>
        <b/>
        <sz val="10"/>
        <color theme="1"/>
        <rFont val="Calibri"/>
        <family val="2"/>
        <scheme val="minor"/>
      </rPr>
      <t>https://www.worldometers.info/coronavirus/?utm_campaign=homeAdvegas1?</t>
    </r>
  </si>
  <si>
    <t>Sigmoidal</t>
  </si>
  <si>
    <t>rate</t>
  </si>
  <si>
    <t>inflexion x</t>
  </si>
  <si>
    <t>max</t>
  </si>
  <si>
    <t>min</t>
  </si>
  <si>
    <t>RSQ</t>
  </si>
  <si>
    <r>
      <t xml:space="preserve">Sigmoidal models:  Min + (Max-Min)/(1+e^(-rate*(day-inflexion day)))      </t>
    </r>
    <r>
      <rPr>
        <b/>
        <sz val="10"/>
        <color theme="1"/>
        <rFont val="Calibri"/>
        <family val="2"/>
        <scheme val="minor"/>
      </rPr>
      <t>https://www.worldometers.info/coronavirus/?utm_campaign=homeAdvegas1?</t>
    </r>
  </si>
  <si>
    <t>Sigmoidal2</t>
  </si>
  <si>
    <t>Sigmoidal1</t>
  </si>
  <si>
    <t>2nd start date</t>
  </si>
  <si>
    <t>Sigmoidal models:  Min + (Max-Min) /(1+e^(-rate*(day-inflexion day)))</t>
  </si>
  <si>
    <r>
      <t xml:space="preserve">Number of People Testing Positive for COVID-19 in the USA       </t>
    </r>
    <r>
      <rPr>
        <b/>
        <sz val="10"/>
        <color theme="1"/>
        <rFont val="Calibri"/>
        <family val="2"/>
        <scheme val="minor"/>
      </rPr>
      <t>https://www.worldometers.info/coronavirus/?utm_campaign=homeAdvegas1?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</si>
</sst>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00000000000_);_(* \(#,##0.000000000000000\);_(* &quot;-&quot;??_);_(@_)"/>
    <numFmt numFmtId="167" formatCode="0.000%"/>
    <numFmt numFmtId="168" formatCode="_(* #,##0.0_);_(* \(#,##0.0\);_(* &quot;-&quot;??_);_(@_)"/>
  </numFmts>
  <fonts count="4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Times New Roman"/>
      <family val="1"/>
    </font>
    <font>
      <sz val="16"/>
      <color theme="1"/>
      <name val="Arial"/>
      <family val="2"/>
    </font>
    <font>
      <i/>
      <sz val="14"/>
      <color theme="1"/>
      <name val="Times New Roman"/>
      <family val="1"/>
    </font>
    <font>
      <vertAlign val="superscript"/>
      <sz val="12"/>
      <color theme="1"/>
      <name val="Arial"/>
      <family val="2"/>
    </font>
    <font>
      <i/>
      <vertAlign val="superscript"/>
      <sz val="12"/>
      <color theme="1"/>
      <name val="Times New Roman"/>
      <family val="1"/>
    </font>
    <font>
      <sz val="12"/>
      <color rgb="FF000000"/>
      <name val="Arial"/>
      <family val="2"/>
    </font>
    <font>
      <i/>
      <sz val="12"/>
      <color rgb="FF000000"/>
      <name val="Times New Roman"/>
      <family val="1"/>
    </font>
    <font>
      <sz val="16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7030A0"/>
      <name val="Arial"/>
      <family val="2"/>
    </font>
    <font>
      <sz val="10"/>
      <color rgb="FF92D050"/>
      <name val="Arial"/>
      <family val="2"/>
    </font>
    <font>
      <sz val="10"/>
      <color theme="3" tint="0.39997558519241921"/>
      <name val="Arial"/>
      <family val="2"/>
    </font>
    <font>
      <b/>
      <sz val="11"/>
      <color rgb="FF92D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rgb="FFC00000"/>
      <name val="Comic Sans MS"/>
      <family val="4"/>
    </font>
    <font>
      <vertAlign val="superscript"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1" fillId="0" borderId="0" xfId="0" applyNumberFormat="1" applyFont="1"/>
    <xf numFmtId="0" fontId="7" fillId="0" borderId="0" xfId="0" applyFont="1"/>
    <xf numFmtId="165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43" fontId="1" fillId="0" borderId="0" xfId="0" applyNumberFormat="1" applyFont="1" applyFill="1" applyBorder="1"/>
    <xf numFmtId="43" fontId="0" fillId="0" borderId="0" xfId="0" applyNumberFormat="1"/>
    <xf numFmtId="43" fontId="0" fillId="0" borderId="0" xfId="1" applyFont="1"/>
    <xf numFmtId="165" fontId="0" fillId="0" borderId="0" xfId="1" applyNumberFormat="1" applyFont="1"/>
    <xf numFmtId="0" fontId="0" fillId="0" borderId="0" xfId="0" quotePrefix="1" applyAlignment="1">
      <alignment horizontal="right"/>
    </xf>
    <xf numFmtId="166" fontId="1" fillId="0" borderId="0" xfId="0" applyNumberFormat="1" applyFont="1"/>
    <xf numFmtId="165" fontId="1" fillId="0" borderId="0" xfId="1" applyNumberFormat="1" applyFont="1"/>
    <xf numFmtId="0" fontId="1" fillId="0" borderId="0" xfId="0" quotePrefix="1" applyFont="1" applyAlignment="1">
      <alignment horizontal="right"/>
    </xf>
    <xf numFmtId="16" fontId="1" fillId="0" borderId="0" xfId="0" quotePrefix="1" applyNumberFormat="1" applyFont="1" applyAlignment="1">
      <alignment horizontal="right"/>
    </xf>
    <xf numFmtId="165" fontId="1" fillId="0" borderId="0" xfId="0" applyNumberFormat="1" applyFont="1"/>
    <xf numFmtId="0" fontId="9" fillId="0" borderId="0" xfId="0" applyFont="1"/>
    <xf numFmtId="0" fontId="16" fillId="0" borderId="0" xfId="0" applyFont="1" applyAlignment="1">
      <alignment horizontal="left" vertical="center"/>
    </xf>
    <xf numFmtId="0" fontId="20" fillId="0" borderId="0" xfId="0" applyFont="1"/>
    <xf numFmtId="3" fontId="0" fillId="0" borderId="0" xfId="0" applyNumberFormat="1"/>
    <xf numFmtId="3" fontId="23" fillId="0" borderId="0" xfId="0" applyNumberFormat="1" applyFont="1"/>
    <xf numFmtId="3" fontId="24" fillId="0" borderId="0" xfId="0" applyNumberFormat="1" applyFont="1"/>
    <xf numFmtId="3" fontId="25" fillId="0" borderId="0" xfId="0" applyNumberFormat="1" applyFont="1"/>
    <xf numFmtId="14" fontId="0" fillId="0" borderId="0" xfId="0" applyNumberFormat="1"/>
    <xf numFmtId="165" fontId="0" fillId="0" borderId="0" xfId="1" applyNumberFormat="1" applyFont="1" applyAlignment="1"/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9" fillId="0" borderId="0" xfId="2" applyNumberFormat="1" applyFont="1" applyFill="1" applyBorder="1" applyAlignment="1">
      <alignment horizontal="center"/>
    </xf>
    <xf numFmtId="0" fontId="29" fillId="0" borderId="0" xfId="3" applyFont="1" applyAlignment="1">
      <alignment horizontal="right"/>
    </xf>
    <xf numFmtId="0" fontId="31" fillId="0" borderId="2" xfId="0" applyFont="1" applyBorder="1"/>
    <xf numFmtId="165" fontId="31" fillId="0" borderId="2" xfId="1" applyNumberFormat="1" applyFont="1" applyBorder="1"/>
    <xf numFmtId="0" fontId="30" fillId="0" borderId="0" xfId="0" applyFont="1" applyAlignment="1">
      <alignment horizontal="center"/>
    </xf>
    <xf numFmtId="164" fontId="30" fillId="0" borderId="0" xfId="3" applyNumberFormat="1" applyAlignment="1">
      <alignment horizontal="center"/>
    </xf>
    <xf numFmtId="0" fontId="29" fillId="0" borderId="0" xfId="3" applyFont="1"/>
    <xf numFmtId="0" fontId="20" fillId="0" borderId="0" xfId="0" applyFont="1" applyAlignment="1">
      <alignment horizontal="center" wrapText="1"/>
    </xf>
    <xf numFmtId="10" fontId="20" fillId="0" borderId="0" xfId="2" applyNumberFormat="1" applyFont="1"/>
    <xf numFmtId="0" fontId="33" fillId="0" borderId="0" xfId="0" applyFont="1"/>
    <xf numFmtId="0" fontId="29" fillId="0" borderId="0" xfId="3" applyFont="1" applyAlignment="1">
      <alignment horizontal="left"/>
    </xf>
    <xf numFmtId="165" fontId="20" fillId="0" borderId="0" xfId="0" applyNumberFormat="1" applyFont="1"/>
    <xf numFmtId="0" fontId="34" fillId="0" borderId="0" xfId="0" applyFont="1"/>
    <xf numFmtId="0" fontId="22" fillId="0" borderId="0" xfId="0" applyFont="1"/>
    <xf numFmtId="0" fontId="36" fillId="0" borderId="0" xfId="0" applyFont="1"/>
    <xf numFmtId="0" fontId="0" fillId="0" borderId="0" xfId="0" applyAlignment="1">
      <alignment horizontal="right"/>
    </xf>
    <xf numFmtId="3" fontId="22" fillId="0" borderId="0" xfId="0" applyNumberFormat="1" applyFont="1"/>
    <xf numFmtId="3" fontId="36" fillId="0" borderId="0" xfId="0" applyNumberFormat="1" applyFont="1"/>
    <xf numFmtId="167" fontId="0" fillId="2" borderId="0" xfId="2" applyNumberFormat="1" applyFont="1" applyFill="1"/>
    <xf numFmtId="0" fontId="21" fillId="2" borderId="0" xfId="0" applyFont="1" applyFill="1" applyAlignment="1">
      <alignment horizontal="center"/>
    </xf>
    <xf numFmtId="0" fontId="0" fillId="2" borderId="0" xfId="0" applyFill="1"/>
    <xf numFmtId="0" fontId="37" fillId="2" borderId="0" xfId="0" applyFont="1" applyFill="1" applyAlignment="1">
      <alignment horizontal="center"/>
    </xf>
    <xf numFmtId="0" fontId="38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9" fillId="0" borderId="0" xfId="0" applyFont="1"/>
    <xf numFmtId="0" fontId="40" fillId="0" borderId="0" xfId="0" applyFont="1"/>
    <xf numFmtId="0" fontId="27" fillId="0" borderId="0" xfId="0" applyFont="1" applyAlignment="1">
      <alignment horizontal="center"/>
    </xf>
    <xf numFmtId="168" fontId="26" fillId="0" borderId="0" xfId="0" applyNumberFormat="1" applyFont="1" applyAlignment="1">
      <alignment horizontal="center"/>
    </xf>
    <xf numFmtId="3" fontId="41" fillId="0" borderId="0" xfId="0" applyNumberFormat="1" applyFont="1"/>
    <xf numFmtId="0" fontId="42" fillId="0" borderId="1" xfId="0" applyFont="1" applyBorder="1" applyAlignment="1">
      <alignment horizontal="center"/>
    </xf>
    <xf numFmtId="0" fontId="43" fillId="0" borderId="0" xfId="0" applyFont="1"/>
    <xf numFmtId="165" fontId="43" fillId="0" borderId="0" xfId="1" applyNumberFormat="1" applyFont="1" applyBorder="1"/>
  </cellXfs>
  <cellStyles count="4">
    <cellStyle name="Comma" xfId="1" builtinId="3"/>
    <cellStyle name="Normal" xfId="0" builtinId="0"/>
    <cellStyle name="Normal 3" xfId="3" xr:uid="{F70E457C-E152-499F-963F-1BE877BD6C1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Newton's Law of Cooling</a:t>
            </a:r>
          </a:p>
        </c:rich>
      </c:tx>
      <c:layout>
        <c:manualLayout>
          <c:xMode val="edge"/>
          <c:yMode val="edge"/>
          <c:x val="0.27388188976377953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37751531058617"/>
          <c:y val="0.1573494459025955"/>
          <c:w val="0.71593503937007874"/>
          <c:h val="0.5792169728783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Cooling!$B$8</c:f>
              <c:strCache>
                <c:ptCount val="1"/>
                <c:pt idx="0">
                  <c:v>Temp </c:v>
                </c:pt>
              </c:strCache>
            </c:strRef>
          </c:tx>
          <c:marker>
            <c:symbol val="none"/>
          </c:marker>
          <c:xVal>
            <c:numRef>
              <c:f>Cooling!$A$9:$A$47</c:f>
              <c:numCache>
                <c:formatCode>General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195</c:v>
                </c:pt>
                <c:pt idx="32">
                  <c:v>210</c:v>
                </c:pt>
                <c:pt idx="33">
                  <c:v>225</c:v>
                </c:pt>
                <c:pt idx="34">
                  <c:v>240</c:v>
                </c:pt>
                <c:pt idx="35">
                  <c:v>255</c:v>
                </c:pt>
                <c:pt idx="36">
                  <c:v>270</c:v>
                </c:pt>
                <c:pt idx="37">
                  <c:v>285</c:v>
                </c:pt>
                <c:pt idx="38">
                  <c:v>545</c:v>
                </c:pt>
              </c:numCache>
            </c:numRef>
          </c:xVal>
          <c:yVal>
            <c:numRef>
              <c:f>Cooling!$B$9:$B$47</c:f>
              <c:numCache>
                <c:formatCode>General</c:formatCode>
                <c:ptCount val="39"/>
                <c:pt idx="0">
                  <c:v>192</c:v>
                </c:pt>
                <c:pt idx="1">
                  <c:v>185</c:v>
                </c:pt>
                <c:pt idx="2">
                  <c:v>178</c:v>
                </c:pt>
                <c:pt idx="3">
                  <c:v>170</c:v>
                </c:pt>
                <c:pt idx="4">
                  <c:v>162</c:v>
                </c:pt>
                <c:pt idx="5">
                  <c:v>160</c:v>
                </c:pt>
                <c:pt idx="6">
                  <c:v>152</c:v>
                </c:pt>
                <c:pt idx="7">
                  <c:v>148</c:v>
                </c:pt>
                <c:pt idx="8">
                  <c:v>143</c:v>
                </c:pt>
                <c:pt idx="9">
                  <c:v>139</c:v>
                </c:pt>
                <c:pt idx="10">
                  <c:v>134</c:v>
                </c:pt>
                <c:pt idx="11">
                  <c:v>129</c:v>
                </c:pt>
                <c:pt idx="12">
                  <c:v>128</c:v>
                </c:pt>
                <c:pt idx="13">
                  <c:v>122</c:v>
                </c:pt>
                <c:pt idx="14">
                  <c:v>120</c:v>
                </c:pt>
                <c:pt idx="15">
                  <c:v>118</c:v>
                </c:pt>
                <c:pt idx="16">
                  <c:v>117</c:v>
                </c:pt>
                <c:pt idx="17">
                  <c:v>112</c:v>
                </c:pt>
                <c:pt idx="18">
                  <c:v>108</c:v>
                </c:pt>
                <c:pt idx="19">
                  <c:v>106</c:v>
                </c:pt>
                <c:pt idx="20">
                  <c:v>103</c:v>
                </c:pt>
                <c:pt idx="21">
                  <c:v>101</c:v>
                </c:pt>
                <c:pt idx="22">
                  <c:v>100</c:v>
                </c:pt>
                <c:pt idx="23">
                  <c:v>98</c:v>
                </c:pt>
                <c:pt idx="24">
                  <c:v>96</c:v>
                </c:pt>
                <c:pt idx="25">
                  <c:v>94</c:v>
                </c:pt>
                <c:pt idx="26">
                  <c:v>92</c:v>
                </c:pt>
                <c:pt idx="27">
                  <c:v>89</c:v>
                </c:pt>
                <c:pt idx="28">
                  <c:v>86</c:v>
                </c:pt>
                <c:pt idx="29">
                  <c:v>84</c:v>
                </c:pt>
                <c:pt idx="30">
                  <c:v>83</c:v>
                </c:pt>
                <c:pt idx="31">
                  <c:v>81</c:v>
                </c:pt>
                <c:pt idx="32">
                  <c:v>80</c:v>
                </c:pt>
                <c:pt idx="33">
                  <c:v>79</c:v>
                </c:pt>
                <c:pt idx="34">
                  <c:v>78</c:v>
                </c:pt>
                <c:pt idx="35">
                  <c:v>77</c:v>
                </c:pt>
                <c:pt idx="36">
                  <c:v>77</c:v>
                </c:pt>
                <c:pt idx="37">
                  <c:v>76</c:v>
                </c:pt>
                <c:pt idx="3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8D-45E6-B519-AA06BDE36C2A}"/>
            </c:ext>
          </c:extLst>
        </c:ser>
        <c:ser>
          <c:idx val="1"/>
          <c:order val="1"/>
          <c:tx>
            <c:strRef>
              <c:f>Cooling!$C$8</c:f>
              <c:strCache>
                <c:ptCount val="1"/>
                <c:pt idx="0">
                  <c:v>Model </c:v>
                </c:pt>
              </c:strCache>
            </c:strRef>
          </c:tx>
          <c:marker>
            <c:symbol val="none"/>
          </c:marker>
          <c:xVal>
            <c:numRef>
              <c:f>Cooling!$A$9:$A$47</c:f>
              <c:numCache>
                <c:formatCode>General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195</c:v>
                </c:pt>
                <c:pt idx="32">
                  <c:v>210</c:v>
                </c:pt>
                <c:pt idx="33">
                  <c:v>225</c:v>
                </c:pt>
                <c:pt idx="34">
                  <c:v>240</c:v>
                </c:pt>
                <c:pt idx="35">
                  <c:v>255</c:v>
                </c:pt>
                <c:pt idx="36">
                  <c:v>270</c:v>
                </c:pt>
                <c:pt idx="37">
                  <c:v>285</c:v>
                </c:pt>
                <c:pt idx="38">
                  <c:v>545</c:v>
                </c:pt>
              </c:numCache>
            </c:numRef>
          </c:xVal>
          <c:yVal>
            <c:numRef>
              <c:f>Cooling!$C$9:$C$47</c:f>
              <c:numCache>
                <c:formatCode>General</c:formatCode>
                <c:ptCount val="39"/>
                <c:pt idx="0">
                  <c:v>192</c:v>
                </c:pt>
                <c:pt idx="1">
                  <c:v>192</c:v>
                </c:pt>
                <c:pt idx="2">
                  <c:v>192</c:v>
                </c:pt>
                <c:pt idx="3">
                  <c:v>192</c:v>
                </c:pt>
                <c:pt idx="4">
                  <c:v>192</c:v>
                </c:pt>
                <c:pt idx="5">
                  <c:v>192</c:v>
                </c:pt>
                <c:pt idx="6">
                  <c:v>192</c:v>
                </c:pt>
                <c:pt idx="7">
                  <c:v>192</c:v>
                </c:pt>
                <c:pt idx="8">
                  <c:v>192</c:v>
                </c:pt>
                <c:pt idx="9">
                  <c:v>192</c:v>
                </c:pt>
                <c:pt idx="10">
                  <c:v>192</c:v>
                </c:pt>
                <c:pt idx="11">
                  <c:v>192</c:v>
                </c:pt>
                <c:pt idx="12">
                  <c:v>192</c:v>
                </c:pt>
                <c:pt idx="13">
                  <c:v>192</c:v>
                </c:pt>
                <c:pt idx="14">
                  <c:v>192</c:v>
                </c:pt>
                <c:pt idx="15">
                  <c:v>192</c:v>
                </c:pt>
                <c:pt idx="16">
                  <c:v>192</c:v>
                </c:pt>
                <c:pt idx="17">
                  <c:v>192</c:v>
                </c:pt>
                <c:pt idx="18">
                  <c:v>192</c:v>
                </c:pt>
                <c:pt idx="19">
                  <c:v>192</c:v>
                </c:pt>
                <c:pt idx="20">
                  <c:v>192</c:v>
                </c:pt>
                <c:pt idx="21">
                  <c:v>192</c:v>
                </c:pt>
                <c:pt idx="22">
                  <c:v>192</c:v>
                </c:pt>
                <c:pt idx="23">
                  <c:v>192</c:v>
                </c:pt>
                <c:pt idx="24">
                  <c:v>192</c:v>
                </c:pt>
                <c:pt idx="25">
                  <c:v>192</c:v>
                </c:pt>
                <c:pt idx="26">
                  <c:v>192</c:v>
                </c:pt>
                <c:pt idx="27">
                  <c:v>192</c:v>
                </c:pt>
                <c:pt idx="28">
                  <c:v>192</c:v>
                </c:pt>
                <c:pt idx="29">
                  <c:v>192</c:v>
                </c:pt>
                <c:pt idx="30">
                  <c:v>192</c:v>
                </c:pt>
                <c:pt idx="31">
                  <c:v>192</c:v>
                </c:pt>
                <c:pt idx="32">
                  <c:v>192</c:v>
                </c:pt>
                <c:pt idx="33">
                  <c:v>192</c:v>
                </c:pt>
                <c:pt idx="34">
                  <c:v>192</c:v>
                </c:pt>
                <c:pt idx="35">
                  <c:v>192</c:v>
                </c:pt>
                <c:pt idx="36">
                  <c:v>192</c:v>
                </c:pt>
                <c:pt idx="37">
                  <c:v>192</c:v>
                </c:pt>
                <c:pt idx="38">
                  <c:v>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8D-45E6-B519-AA06BDE3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06624"/>
        <c:axId val="148108800"/>
      </c:scatterChart>
      <c:valAx>
        <c:axId val="1481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(min)</a:t>
                </a:r>
              </a:p>
            </c:rich>
          </c:tx>
          <c:layout>
            <c:manualLayout>
              <c:xMode val="edge"/>
              <c:yMode val="edge"/>
              <c:x val="0.47106714785651793"/>
              <c:y val="0.87307852143482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8108800"/>
        <c:crosses val="autoZero"/>
        <c:crossBetween val="midCat"/>
      </c:valAx>
      <c:valAx>
        <c:axId val="148108800"/>
        <c:scaling>
          <c:orientation val="minMax"/>
          <c:max val="20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 b="1" i="0" baseline="0">
                    <a:effectLst/>
                  </a:rPr>
                  <a:t>Temperature (F)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3.8958223972003499E-2"/>
              <c:y val="0.174052566345873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810662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177495625546807"/>
          <c:y val="0.15702354913969088"/>
          <c:w val="0.2263613298337708"/>
          <c:h val="0.256992563429571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Logs!$B$3</c:f>
              <c:strCache>
                <c:ptCount val="1"/>
                <c:pt idx="0">
                  <c:v>Ln</c:v>
                </c:pt>
              </c:strCache>
            </c:strRef>
          </c:tx>
          <c:marker>
            <c:symbol val="none"/>
          </c:marker>
          <c:xVal>
            <c:numRef>
              <c:f>Logs!$A$4:$A$34</c:f>
              <c:numCache>
                <c:formatCode>General</c:formatCod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-0.5</c:v>
                </c:pt>
                <c:pt idx="11">
                  <c:v>0</c:v>
                </c:pt>
                <c:pt idx="12">
                  <c:v>0.1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</c:numCache>
            </c:numRef>
          </c:xVal>
          <c:yVal>
            <c:numRef>
              <c:f>Logs!$B$4:$B$34</c:f>
              <c:numCache>
                <c:formatCode>General</c:formatCode>
                <c:ptCount val="3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5F-4AAA-B7E0-E9C059B7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60896"/>
        <c:axId val="150162432"/>
      </c:scatterChart>
      <c:valAx>
        <c:axId val="1501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162432"/>
        <c:crosses val="autoZero"/>
        <c:crossBetween val="midCat"/>
      </c:valAx>
      <c:valAx>
        <c:axId val="15016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6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Change of Temperature in an Enclosed Vehicle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97462817147858"/>
          <c:y val="0.13851962638748369"/>
          <c:w val="0.8232753718285214"/>
          <c:h val="0.71899734600214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Heat!$B$7</c:f>
              <c:strCache>
                <c:ptCount val="1"/>
                <c:pt idx="0">
                  <c:v>ΔTemperature (°F)</c:v>
                </c:pt>
              </c:strCache>
            </c:strRef>
          </c:tx>
          <c:marker>
            <c:symbol val="none"/>
          </c:marker>
          <c:xVal>
            <c:numRef>
              <c:f>Heat!$A$8:$A$16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</c:numCache>
            </c:numRef>
          </c:xVal>
          <c:yVal>
            <c:numRef>
              <c:f>Heat!$B$8:$B$16</c:f>
              <c:numCache>
                <c:formatCode>General</c:formatCode>
                <c:ptCount val="9"/>
                <c:pt idx="0">
                  <c:v>70</c:v>
                </c:pt>
                <c:pt idx="1">
                  <c:v>73</c:v>
                </c:pt>
                <c:pt idx="2">
                  <c:v>81</c:v>
                </c:pt>
                <c:pt idx="3">
                  <c:v>89</c:v>
                </c:pt>
                <c:pt idx="4">
                  <c:v>99</c:v>
                </c:pt>
                <c:pt idx="5">
                  <c:v>104</c:v>
                </c:pt>
                <c:pt idx="6">
                  <c:v>108</c:v>
                </c:pt>
                <c:pt idx="7">
                  <c:v>111</c:v>
                </c:pt>
                <c:pt idx="8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A-4BA2-9F64-E1A40753F611}"/>
            </c:ext>
          </c:extLst>
        </c:ser>
        <c:ser>
          <c:idx val="1"/>
          <c:order val="1"/>
          <c:tx>
            <c:strRef>
              <c:f>Heat!$D$7</c:f>
              <c:strCache>
                <c:ptCount val="1"/>
                <c:pt idx="0">
                  <c:v>log Model</c:v>
                </c:pt>
              </c:strCache>
            </c:strRef>
          </c:tx>
          <c:marker>
            <c:symbol val="none"/>
          </c:marker>
          <c:xVal>
            <c:numRef>
              <c:f>Heat!$A$8:$A$16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</c:numCache>
            </c:numRef>
          </c:xVal>
          <c:yVal>
            <c:numRef>
              <c:f>Heat!$D$8:$D$16</c:f>
              <c:numCache>
                <c:formatCode>0.0</c:formatCode>
                <c:ptCount val="9"/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DA-4BA2-9F64-E1A40753F611}"/>
            </c:ext>
          </c:extLst>
        </c:ser>
        <c:ser>
          <c:idx val="2"/>
          <c:order val="2"/>
          <c:tx>
            <c:strRef>
              <c:f>Heat!$C$7</c:f>
              <c:strCache>
                <c:ptCount val="1"/>
                <c:pt idx="0">
                  <c:v>ln Model</c:v>
                </c:pt>
              </c:strCache>
            </c:strRef>
          </c:tx>
          <c:marker>
            <c:symbol val="none"/>
          </c:marker>
          <c:xVal>
            <c:numRef>
              <c:f>Heat!$A$8:$A$16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</c:numCache>
            </c:numRef>
          </c:xVal>
          <c:yVal>
            <c:numRef>
              <c:f>Heat!$C$8:$C$16</c:f>
              <c:numCache>
                <c:formatCode>0.0</c:formatCode>
                <c:ptCount val="9"/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DA-4BA2-9F64-E1A40753F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73504"/>
        <c:axId val="148375424"/>
      </c:scatterChart>
      <c:valAx>
        <c:axId val="14837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 Elapsed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8375424"/>
        <c:crosses val="autoZero"/>
        <c:crossBetween val="midCat"/>
      </c:valAx>
      <c:valAx>
        <c:axId val="148375424"/>
        <c:scaling>
          <c:orientation val="minMax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Δ</a:t>
                </a:r>
                <a:r>
                  <a:rPr lang="en-US"/>
                  <a:t>Temperature (°F)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8373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899999999999997"/>
          <c:y val="0.14216249505124709"/>
          <c:w val="0.29266666666666669"/>
          <c:h val="0.202043724981304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of Palm Beach County, FL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Pop!$B$9</c:f>
              <c:strCache>
                <c:ptCount val="1"/>
                <c:pt idx="0">
                  <c:v>Pop</c:v>
                </c:pt>
              </c:strCache>
            </c:strRef>
          </c:tx>
          <c:marker>
            <c:symbol val="none"/>
          </c:marker>
          <c:xVal>
            <c:numRef>
              <c:f>Pop!$A$10:$A$20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xVal>
          <c:yVal>
            <c:numRef>
              <c:f>Pop!$B$10:$B$20</c:f>
              <c:numCache>
                <c:formatCode>_(* #,##0_);_(* \(#,##0\);_(* "-"??_);_(@_)</c:formatCode>
                <c:ptCount val="11"/>
                <c:pt idx="0">
                  <c:v>5577</c:v>
                </c:pt>
                <c:pt idx="1">
                  <c:v>18654</c:v>
                </c:pt>
                <c:pt idx="2">
                  <c:v>51781</c:v>
                </c:pt>
                <c:pt idx="3">
                  <c:v>79989</c:v>
                </c:pt>
                <c:pt idx="4">
                  <c:v>114688</c:v>
                </c:pt>
                <c:pt idx="5">
                  <c:v>228106</c:v>
                </c:pt>
                <c:pt idx="6">
                  <c:v>348993</c:v>
                </c:pt>
                <c:pt idx="7">
                  <c:v>576758</c:v>
                </c:pt>
                <c:pt idx="8">
                  <c:v>863503</c:v>
                </c:pt>
                <c:pt idx="9">
                  <c:v>1131184</c:v>
                </c:pt>
                <c:pt idx="10">
                  <c:v>1320134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3-40EC-9773-657CEAC66CF5}"/>
            </c:ext>
          </c:extLst>
        </c:ser>
        <c:ser>
          <c:idx val="1"/>
          <c:order val="1"/>
          <c:tx>
            <c:strRef>
              <c:f>Pop!$C$9</c:f>
              <c:strCache>
                <c:ptCount val="1"/>
                <c:pt idx="0">
                  <c:v>Model</c:v>
                </c:pt>
              </c:strCache>
            </c:strRef>
          </c:tx>
          <c:marker>
            <c:symbol val="none"/>
          </c:marker>
          <c:xVal>
            <c:numRef>
              <c:f>Pop!$A$10:$A$20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xVal>
          <c:yVal>
            <c:numRef>
              <c:f>Pop!$C$10:$C$20</c:f>
              <c:numCache>
                <c:formatCode>_(* #,##0_);_(* \(#,##0\);_(* "-"??_);_(@_)</c:formatCode>
                <c:ptCount val="11"/>
                <c:pt idx="0">
                  <c:v>5577</c:v>
                </c:pt>
                <c:pt idx="1">
                  <c:v>5577</c:v>
                </c:pt>
                <c:pt idx="2">
                  <c:v>5577</c:v>
                </c:pt>
                <c:pt idx="3">
                  <c:v>5577</c:v>
                </c:pt>
                <c:pt idx="4">
                  <c:v>5577</c:v>
                </c:pt>
                <c:pt idx="5">
                  <c:v>5577</c:v>
                </c:pt>
                <c:pt idx="6">
                  <c:v>5577</c:v>
                </c:pt>
                <c:pt idx="7">
                  <c:v>5577</c:v>
                </c:pt>
                <c:pt idx="8">
                  <c:v>5577</c:v>
                </c:pt>
                <c:pt idx="9">
                  <c:v>5577</c:v>
                </c:pt>
                <c:pt idx="10">
                  <c:v>5577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3-40EC-9773-657CEAC6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5824"/>
        <c:axId val="62444288"/>
      </c:scatterChart>
      <c:valAx>
        <c:axId val="6244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444288"/>
        <c:crosses val="autoZero"/>
        <c:crossBetween val="midCat"/>
      </c:valAx>
      <c:valAx>
        <c:axId val="6244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62445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Positive Cases of COVID-19 in India</a:t>
            </a:r>
          </a:p>
        </c:rich>
      </c:tx>
      <c:layout>
        <c:manualLayout>
          <c:xMode val="edge"/>
          <c:yMode val="edge"/>
          <c:x val="0.301822522184726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15210955494439E-2"/>
          <c:y val="9.5318342482616836E-2"/>
          <c:w val="0.88163077530676848"/>
          <c:h val="0.75640360488919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India!$C$19</c:f>
              <c:strCache>
                <c:ptCount val="1"/>
                <c:pt idx="0">
                  <c:v># Cases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India!$A$20:$A$104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India!$C$20:$C$104</c:f>
              <c:numCache>
                <c:formatCode>_(* #,##0_);_(* \(#,##0\);_(* "-"??_);_(@_)</c:formatCode>
                <c:ptCount val="85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115</c:v>
                </c:pt>
                <c:pt idx="4">
                  <c:v>396</c:v>
                </c:pt>
                <c:pt idx="5">
                  <c:v>659</c:v>
                </c:pt>
                <c:pt idx="6">
                  <c:v>3588</c:v>
                </c:pt>
                <c:pt idx="7">
                  <c:v>8504</c:v>
                </c:pt>
                <c:pt idx="8">
                  <c:v>17615</c:v>
                </c:pt>
                <c:pt idx="9">
                  <c:v>27890</c:v>
                </c:pt>
                <c:pt idx="10">
                  <c:v>39980</c:v>
                </c:pt>
                <c:pt idx="11">
                  <c:v>62939</c:v>
                </c:pt>
                <c:pt idx="12">
                  <c:v>91314</c:v>
                </c:pt>
                <c:pt idx="13">
                  <c:v>131423</c:v>
                </c:pt>
                <c:pt idx="14">
                  <c:v>182490</c:v>
                </c:pt>
                <c:pt idx="15">
                  <c:v>247195</c:v>
                </c:pt>
                <c:pt idx="16">
                  <c:v>332783</c:v>
                </c:pt>
                <c:pt idx="17">
                  <c:v>411773</c:v>
                </c:pt>
                <c:pt idx="18">
                  <c:v>529577</c:v>
                </c:pt>
                <c:pt idx="19">
                  <c:v>674312</c:v>
                </c:pt>
                <c:pt idx="20">
                  <c:v>850827</c:v>
                </c:pt>
                <c:pt idx="21">
                  <c:v>1077864</c:v>
                </c:pt>
                <c:pt idx="22">
                  <c:v>1387481</c:v>
                </c:pt>
                <c:pt idx="23">
                  <c:v>1754117</c:v>
                </c:pt>
                <c:pt idx="24">
                  <c:v>2153010</c:v>
                </c:pt>
                <c:pt idx="25">
                  <c:v>2590501</c:v>
                </c:pt>
                <c:pt idx="26">
                  <c:v>3049855</c:v>
                </c:pt>
                <c:pt idx="27">
                  <c:v>3542733</c:v>
                </c:pt>
                <c:pt idx="28">
                  <c:v>4114773</c:v>
                </c:pt>
                <c:pt idx="29">
                  <c:v>4754356</c:v>
                </c:pt>
                <c:pt idx="30">
                  <c:v>5400619</c:v>
                </c:pt>
                <c:pt idx="31">
                  <c:v>5992532</c:v>
                </c:pt>
                <c:pt idx="32">
                  <c:v>6549373</c:v>
                </c:pt>
                <c:pt idx="33">
                  <c:v>7053806</c:v>
                </c:pt>
                <c:pt idx="34">
                  <c:v>7494551</c:v>
                </c:pt>
                <c:pt idx="35">
                  <c:v>7864811</c:v>
                </c:pt>
                <c:pt idx="36">
                  <c:v>8184082</c:v>
                </c:pt>
                <c:pt idx="37">
                  <c:v>8507754</c:v>
                </c:pt>
                <c:pt idx="38">
                  <c:v>8814902</c:v>
                </c:pt>
                <c:pt idx="39">
                  <c:v>9095908</c:v>
                </c:pt>
                <c:pt idx="40">
                  <c:v>9393039</c:v>
                </c:pt>
                <c:pt idx="41">
                  <c:v>9644529</c:v>
                </c:pt>
                <c:pt idx="42">
                  <c:v>9857380</c:v>
                </c:pt>
                <c:pt idx="43">
                  <c:v>10031659</c:v>
                </c:pt>
                <c:pt idx="44">
                  <c:v>10188392</c:v>
                </c:pt>
                <c:pt idx="45">
                  <c:v>10324631</c:v>
                </c:pt>
                <c:pt idx="46">
                  <c:v>10451346</c:v>
                </c:pt>
                <c:pt idx="47">
                  <c:v>10558710</c:v>
                </c:pt>
                <c:pt idx="48">
                  <c:v>10655435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DB-4D76-B76D-C1B861F49F4F}"/>
            </c:ext>
          </c:extLst>
        </c:ser>
        <c:ser>
          <c:idx val="4"/>
          <c:order val="1"/>
          <c:tx>
            <c:strRef>
              <c:f>India!$D$19</c:f>
              <c:strCache>
                <c:ptCount val="1"/>
                <c:pt idx="0">
                  <c:v>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India!$A$20:$A$104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India!$D$20:$D$104</c:f>
              <c:numCache>
                <c:formatCode>#,##0</c:formatCode>
                <c:ptCount val="85"/>
                <c:pt idx="0">
                  <c:v>0</c:v>
                </c:pt>
                <c:pt idx="1">
                  <c:v>222600</c:v>
                </c:pt>
                <c:pt idx="2">
                  <c:v>445200</c:v>
                </c:pt>
                <c:pt idx="3">
                  <c:v>667800</c:v>
                </c:pt>
                <c:pt idx="4">
                  <c:v>890400</c:v>
                </c:pt>
                <c:pt idx="5">
                  <c:v>1113000</c:v>
                </c:pt>
                <c:pt idx="6">
                  <c:v>1335600</c:v>
                </c:pt>
                <c:pt idx="7">
                  <c:v>1558200</c:v>
                </c:pt>
                <c:pt idx="8">
                  <c:v>1780800</c:v>
                </c:pt>
                <c:pt idx="9">
                  <c:v>2003400</c:v>
                </c:pt>
                <c:pt idx="10">
                  <c:v>2226000</c:v>
                </c:pt>
                <c:pt idx="11">
                  <c:v>2448600</c:v>
                </c:pt>
                <c:pt idx="12">
                  <c:v>2671200</c:v>
                </c:pt>
                <c:pt idx="13">
                  <c:v>2893800</c:v>
                </c:pt>
                <c:pt idx="14">
                  <c:v>3116400</c:v>
                </c:pt>
                <c:pt idx="15">
                  <c:v>3339000</c:v>
                </c:pt>
                <c:pt idx="16">
                  <c:v>3561600</c:v>
                </c:pt>
                <c:pt idx="17">
                  <c:v>3784200</c:v>
                </c:pt>
                <c:pt idx="18">
                  <c:v>4006800</c:v>
                </c:pt>
                <c:pt idx="19">
                  <c:v>4229400</c:v>
                </c:pt>
                <c:pt idx="20">
                  <c:v>4452000</c:v>
                </c:pt>
                <c:pt idx="21">
                  <c:v>4674600</c:v>
                </c:pt>
                <c:pt idx="22">
                  <c:v>4897200</c:v>
                </c:pt>
                <c:pt idx="23">
                  <c:v>5119800</c:v>
                </c:pt>
                <c:pt idx="24">
                  <c:v>5342400</c:v>
                </c:pt>
                <c:pt idx="25">
                  <c:v>5565000</c:v>
                </c:pt>
                <c:pt idx="26">
                  <c:v>5787600</c:v>
                </c:pt>
                <c:pt idx="27">
                  <c:v>6010200</c:v>
                </c:pt>
                <c:pt idx="28">
                  <c:v>6232800</c:v>
                </c:pt>
                <c:pt idx="29">
                  <c:v>6455400</c:v>
                </c:pt>
                <c:pt idx="30">
                  <c:v>6678000</c:v>
                </c:pt>
                <c:pt idx="31">
                  <c:v>6900600</c:v>
                </c:pt>
                <c:pt idx="32">
                  <c:v>7123200</c:v>
                </c:pt>
                <c:pt idx="33">
                  <c:v>7345800</c:v>
                </c:pt>
                <c:pt idx="34">
                  <c:v>7568400</c:v>
                </c:pt>
                <c:pt idx="35">
                  <c:v>7791000</c:v>
                </c:pt>
                <c:pt idx="36">
                  <c:v>8013600</c:v>
                </c:pt>
                <c:pt idx="37">
                  <c:v>8236200</c:v>
                </c:pt>
                <c:pt idx="38">
                  <c:v>8458800</c:v>
                </c:pt>
                <c:pt idx="39">
                  <c:v>8681400</c:v>
                </c:pt>
                <c:pt idx="40">
                  <c:v>8904000</c:v>
                </c:pt>
                <c:pt idx="41">
                  <c:v>9126600</c:v>
                </c:pt>
                <c:pt idx="42">
                  <c:v>9349200</c:v>
                </c:pt>
                <c:pt idx="43">
                  <c:v>9571800</c:v>
                </c:pt>
                <c:pt idx="44">
                  <c:v>9794400</c:v>
                </c:pt>
                <c:pt idx="45">
                  <c:v>10017000</c:v>
                </c:pt>
                <c:pt idx="46">
                  <c:v>10239600</c:v>
                </c:pt>
                <c:pt idx="47">
                  <c:v>10462200</c:v>
                </c:pt>
                <c:pt idx="48">
                  <c:v>10684800</c:v>
                </c:pt>
                <c:pt idx="49">
                  <c:v>10907400</c:v>
                </c:pt>
                <c:pt idx="50">
                  <c:v>11130000</c:v>
                </c:pt>
                <c:pt idx="51">
                  <c:v>11352600</c:v>
                </c:pt>
                <c:pt idx="52">
                  <c:v>11575200</c:v>
                </c:pt>
                <c:pt idx="53">
                  <c:v>11797800</c:v>
                </c:pt>
                <c:pt idx="54">
                  <c:v>12020400</c:v>
                </c:pt>
                <c:pt idx="55">
                  <c:v>12243000</c:v>
                </c:pt>
                <c:pt idx="56">
                  <c:v>12465600</c:v>
                </c:pt>
                <c:pt idx="57">
                  <c:v>12688200</c:v>
                </c:pt>
                <c:pt idx="58">
                  <c:v>12910800</c:v>
                </c:pt>
                <c:pt idx="59">
                  <c:v>13133400</c:v>
                </c:pt>
                <c:pt idx="60">
                  <c:v>13356000</c:v>
                </c:pt>
                <c:pt idx="61">
                  <c:v>13578600</c:v>
                </c:pt>
                <c:pt idx="62">
                  <c:v>13801200</c:v>
                </c:pt>
                <c:pt idx="63">
                  <c:v>14023800</c:v>
                </c:pt>
                <c:pt idx="64">
                  <c:v>14246400</c:v>
                </c:pt>
                <c:pt idx="65">
                  <c:v>14469000</c:v>
                </c:pt>
                <c:pt idx="66">
                  <c:v>14691600</c:v>
                </c:pt>
                <c:pt idx="67">
                  <c:v>14914200</c:v>
                </c:pt>
                <c:pt idx="68">
                  <c:v>15136800</c:v>
                </c:pt>
                <c:pt idx="69">
                  <c:v>15359400</c:v>
                </c:pt>
                <c:pt idx="70">
                  <c:v>15582000</c:v>
                </c:pt>
                <c:pt idx="71">
                  <c:v>15804600</c:v>
                </c:pt>
                <c:pt idx="72">
                  <c:v>16027200</c:v>
                </c:pt>
                <c:pt idx="73">
                  <c:v>16249800</c:v>
                </c:pt>
                <c:pt idx="74">
                  <c:v>16472400</c:v>
                </c:pt>
                <c:pt idx="75">
                  <c:v>16695000</c:v>
                </c:pt>
                <c:pt idx="76">
                  <c:v>16917600</c:v>
                </c:pt>
                <c:pt idx="77">
                  <c:v>17140200</c:v>
                </c:pt>
                <c:pt idx="78">
                  <c:v>17362800</c:v>
                </c:pt>
                <c:pt idx="79">
                  <c:v>17585400</c:v>
                </c:pt>
                <c:pt idx="80">
                  <c:v>17808000</c:v>
                </c:pt>
                <c:pt idx="81">
                  <c:v>18030600</c:v>
                </c:pt>
                <c:pt idx="82">
                  <c:v>18253200</c:v>
                </c:pt>
                <c:pt idx="83">
                  <c:v>18475800</c:v>
                </c:pt>
                <c:pt idx="84">
                  <c:v>18698400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DB-4D76-B76D-C1B861F49F4F}"/>
            </c:ext>
          </c:extLst>
        </c:ser>
        <c:ser>
          <c:idx val="1"/>
          <c:order val="2"/>
          <c:tx>
            <c:strRef>
              <c:f>India!$E$19</c:f>
              <c:strCache>
                <c:ptCount val="1"/>
                <c:pt idx="0">
                  <c:v>Multiplier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India!$A$20:$A$104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India!$E$20:$E$104</c:f>
              <c:numCache>
                <c:formatCode>#,##0</c:formatCode>
                <c:ptCount val="85"/>
                <c:pt idx="1">
                  <c:v>6</c:v>
                </c:pt>
                <c:pt idx="2">
                  <c:v>9.8999999999999986</c:v>
                </c:pt>
                <c:pt idx="3">
                  <c:v>16.334999999999997</c:v>
                </c:pt>
                <c:pt idx="4">
                  <c:v>26.952749999999995</c:v>
                </c:pt>
                <c:pt idx="5">
                  <c:v>44.472037499999992</c:v>
                </c:pt>
                <c:pt idx="6">
                  <c:v>73.378861874999984</c:v>
                </c:pt>
                <c:pt idx="7">
                  <c:v>121.07512209374997</c:v>
                </c:pt>
                <c:pt idx="8">
                  <c:v>199.77395145468745</c:v>
                </c:pt>
                <c:pt idx="9">
                  <c:v>329.62701990023425</c:v>
                </c:pt>
                <c:pt idx="10">
                  <c:v>543.88458283538648</c:v>
                </c:pt>
                <c:pt idx="11">
                  <c:v>897.4095616783876</c:v>
                </c:pt>
                <c:pt idx="12">
                  <c:v>1480.7257767693395</c:v>
                </c:pt>
                <c:pt idx="13">
                  <c:v>2443.1975316694102</c:v>
                </c:pt>
                <c:pt idx="14">
                  <c:v>4031.2759272545268</c:v>
                </c:pt>
                <c:pt idx="15">
                  <c:v>6651.6052799699692</c:v>
                </c:pt>
                <c:pt idx="16">
                  <c:v>10975.148711950449</c:v>
                </c:pt>
                <c:pt idx="17">
                  <c:v>18108.995374718241</c:v>
                </c:pt>
                <c:pt idx="18">
                  <c:v>29879.842368285095</c:v>
                </c:pt>
                <c:pt idx="19">
                  <c:v>49301.739907670402</c:v>
                </c:pt>
                <c:pt idx="20">
                  <c:v>81347.870847656159</c:v>
                </c:pt>
                <c:pt idx="21">
                  <c:v>134223.98689863266</c:v>
                </c:pt>
                <c:pt idx="22">
                  <c:v>221469.57838274387</c:v>
                </c:pt>
                <c:pt idx="23">
                  <c:v>365424.80433152738</c:v>
                </c:pt>
                <c:pt idx="24">
                  <c:v>602950.92714702012</c:v>
                </c:pt>
                <c:pt idx="25">
                  <c:v>994869.0297925832</c:v>
                </c:pt>
                <c:pt idx="26">
                  <c:v>1641533.8991577623</c:v>
                </c:pt>
                <c:pt idx="27">
                  <c:v>2708530.9336103075</c:v>
                </c:pt>
                <c:pt idx="28">
                  <c:v>4469076.0404570075</c:v>
                </c:pt>
                <c:pt idx="29">
                  <c:v>7373975.4667540621</c:v>
                </c:pt>
                <c:pt idx="30">
                  <c:v>12167059.520144202</c:v>
                </c:pt>
                <c:pt idx="31">
                  <c:v>20075648.208237931</c:v>
                </c:pt>
                <c:pt idx="32">
                  <c:v>33124819.543592583</c:v>
                </c:pt>
                <c:pt idx="33">
                  <c:v>54655952.246927761</c:v>
                </c:pt>
                <c:pt idx="34">
                  <c:v>90182321.207430795</c:v>
                </c:pt>
                <c:pt idx="35">
                  <c:v>148800829.99226081</c:v>
                </c:pt>
                <c:pt idx="36">
                  <c:v>245521369.48723033</c:v>
                </c:pt>
                <c:pt idx="37">
                  <c:v>405110259.65393001</c:v>
                </c:pt>
                <c:pt idx="38">
                  <c:v>668431928.42898452</c:v>
                </c:pt>
                <c:pt idx="39">
                  <c:v>1102912681.9078245</c:v>
                </c:pt>
                <c:pt idx="40">
                  <c:v>1819805925.1479104</c:v>
                </c:pt>
                <c:pt idx="41">
                  <c:v>3002679776.4940519</c:v>
                </c:pt>
                <c:pt idx="42">
                  <c:v>4954421631.2151852</c:v>
                </c:pt>
                <c:pt idx="43">
                  <c:v>8174795691.5050554</c:v>
                </c:pt>
                <c:pt idx="44">
                  <c:v>13488412890.983341</c:v>
                </c:pt>
                <c:pt idx="45">
                  <c:v>22255881270.122513</c:v>
                </c:pt>
                <c:pt idx="46">
                  <c:v>36722204095.702141</c:v>
                </c:pt>
                <c:pt idx="47">
                  <c:v>60591636757.908531</c:v>
                </c:pt>
                <c:pt idx="48">
                  <c:v>99976200650.549072</c:v>
                </c:pt>
                <c:pt idx="49">
                  <c:v>164960731073.40598</c:v>
                </c:pt>
                <c:pt idx="50">
                  <c:v>272185206271.11984</c:v>
                </c:pt>
                <c:pt idx="51">
                  <c:v>449105590347.34772</c:v>
                </c:pt>
                <c:pt idx="52">
                  <c:v>741024224073.12366</c:v>
                </c:pt>
                <c:pt idx="53">
                  <c:v>1222689969720.6541</c:v>
                </c:pt>
                <c:pt idx="54">
                  <c:v>2017438450039.0791</c:v>
                </c:pt>
                <c:pt idx="55">
                  <c:v>3328773442564.4805</c:v>
                </c:pt>
                <c:pt idx="56">
                  <c:v>5492476180231.3926</c:v>
                </c:pt>
                <c:pt idx="57">
                  <c:v>9062585697381.7969</c:v>
                </c:pt>
                <c:pt idx="58">
                  <c:v>14953266400679.965</c:v>
                </c:pt>
                <c:pt idx="59">
                  <c:v>24672889561121.941</c:v>
                </c:pt>
                <c:pt idx="60">
                  <c:v>40710267775851.203</c:v>
                </c:pt>
                <c:pt idx="61">
                  <c:v>67171941830154.484</c:v>
                </c:pt>
                <c:pt idx="62">
                  <c:v>110833704019754.89</c:v>
                </c:pt>
                <c:pt idx="63">
                  <c:v>182875611632595.56</c:v>
                </c:pt>
                <c:pt idx="64">
                  <c:v>301744759193782.69</c:v>
                </c:pt>
                <c:pt idx="65">
                  <c:v>497878852669741.44</c:v>
                </c:pt>
                <c:pt idx="66">
                  <c:v>821500106905073.38</c:v>
                </c:pt>
                <c:pt idx="67">
                  <c:v>1355475176393371</c:v>
                </c:pt>
                <c:pt idx="68">
                  <c:v>2236534041049062</c:v>
                </c:pt>
                <c:pt idx="69">
                  <c:v>3690281167730952</c:v>
                </c:pt>
                <c:pt idx="70">
                  <c:v>6088963926756070</c:v>
                </c:pt>
                <c:pt idx="71">
                  <c:v>1.0046790479147514E+16</c:v>
                </c:pt>
                <c:pt idx="72">
                  <c:v>1.6577204290593398E+16</c:v>
                </c:pt>
                <c:pt idx="73">
                  <c:v>2.7352387079479104E+16</c:v>
                </c:pt>
                <c:pt idx="74">
                  <c:v>4.513143868114052E+16</c:v>
                </c:pt>
                <c:pt idx="75">
                  <c:v>7.4466873823881856E+16</c:v>
                </c:pt>
                <c:pt idx="76">
                  <c:v>1.2287034180940506E+17</c:v>
                </c:pt>
                <c:pt idx="77">
                  <c:v>2.0273606398551834E+17</c:v>
                </c:pt>
                <c:pt idx="78">
                  <c:v>3.3451450557610522E+17</c:v>
                </c:pt>
                <c:pt idx="79">
                  <c:v>5.5194893420057357E+17</c:v>
                </c:pt>
                <c:pt idx="80">
                  <c:v>9.107157414309463E+17</c:v>
                </c:pt>
                <c:pt idx="81">
                  <c:v>1.5026809733610614E+18</c:v>
                </c:pt>
                <c:pt idx="82">
                  <c:v>2.4794236060457513E+18</c:v>
                </c:pt>
                <c:pt idx="83">
                  <c:v>4.0910489499754895E+18</c:v>
                </c:pt>
                <c:pt idx="84">
                  <c:v>6.7502307674595574E+18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DB-4D76-B76D-C1B861F49F4F}"/>
            </c:ext>
          </c:extLst>
        </c:ser>
        <c:ser>
          <c:idx val="3"/>
          <c:order val="3"/>
          <c:tx>
            <c:strRef>
              <c:f>India!$F$19</c:f>
              <c:strCache>
                <c:ptCount val="1"/>
                <c:pt idx="0">
                  <c:v>Exponent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India!$A$20:$A$104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India!$F$20:$F$104</c:f>
              <c:numCache>
                <c:formatCode>#,##0</c:formatCode>
                <c:ptCount val="85"/>
                <c:pt idx="0">
                  <c:v>0</c:v>
                </c:pt>
                <c:pt idx="1">
                  <c:v>201.64263086654992</c:v>
                </c:pt>
                <c:pt idx="2">
                  <c:v>1335.0303943263157</c:v>
                </c:pt>
                <c:pt idx="3">
                  <c:v>4033.5924621691188</c:v>
                </c:pt>
                <c:pt idx="4">
                  <c:v>8838.9352296967209</c:v>
                </c:pt>
                <c:pt idx="5">
                  <c:v>16243.273501323176</c:v>
                </c:pt>
                <c:pt idx="6">
                  <c:v>26705.506232385724</c:v>
                </c:pt>
                <c:pt idx="7">
                  <c:v>40659.750582783716</c:v>
                </c:pt>
                <c:pt idx="8">
                  <c:v>58520.597228947954</c:v>
                </c:pt>
                <c:pt idx="9">
                  <c:v>80686.648854701562</c:v>
                </c:pt>
                <c:pt idx="10">
                  <c:v>107543.05145906046</c:v>
                </c:pt>
                <c:pt idx="11">
                  <c:v>139463.3867742274</c:v>
                </c:pt>
                <c:pt idx="12">
                  <c:v>176811.13543743233</c:v>
                </c:pt>
                <c:pt idx="13">
                  <c:v>219940.83872222996</c:v>
                </c:pt>
                <c:pt idx="14">
                  <c:v>269199.04099876632</c:v>
                </c:pt>
                <c:pt idx="15">
                  <c:v>324925.06804897706</c:v>
                </c:pt>
                <c:pt idx="16">
                  <c:v>387451.67953337874</c:v>
                </c:pt>
                <c:pt idx="17">
                  <c:v>457105.62300237949</c:v>
                </c:pt>
                <c:pt idx="18">
                  <c:v>534208.10953737004</c:v>
                </c:pt>
                <c:pt idx="19">
                  <c:v>619075.22606595932</c:v>
                </c:pt>
                <c:pt idx="20">
                  <c:v>712018.29583082255</c:v>
                </c:pt>
                <c:pt idx="21">
                  <c:v>813344.19591526513</c:v>
                </c:pt>
                <c:pt idx="22">
                  <c:v>923355.63883067213</c:v>
                </c:pt>
                <c:pt idx="23">
                  <c:v>1042351.4237489708</c:v>
                </c:pt>
                <c:pt idx="24">
                  <c:v>1170626.6618815318</c:v>
                </c:pt>
                <c:pt idx="25">
                  <c:v>1308472.9796716634</c:v>
                </c:pt>
                <c:pt idx="26">
                  <c:v>1456178.7028166996</c:v>
                </c:pt>
                <c:pt idx="27">
                  <c:v>1614029.0236215147</c:v>
                </c:pt>
                <c:pt idx="28">
                  <c:v>1782306.153775078</c:v>
                </c:pt>
                <c:pt idx="29">
                  <c:v>1961289.4643117613</c:v>
                </c:pt>
                <c:pt idx="30">
                  <c:v>2151255.6142506194</c:v>
                </c:pt>
                <c:pt idx="31">
                  <c:v>2352478.6691867947</c:v>
                </c:pt>
                <c:pt idx="32">
                  <c:v>2565230.2109278175</c:v>
                </c:pt>
                <c:pt idx="33">
                  <c:v>2789779.4391176924</c:v>
                </c:pt>
                <c:pt idx="34">
                  <c:v>3026393.2656657081</c:v>
                </c:pt>
                <c:pt idx="35">
                  <c:v>3275336.4026917242</c:v>
                </c:pt>
                <c:pt idx="36">
                  <c:v>3536871.4446102744</c:v>
                </c:pt>
                <c:pt idx="37">
                  <c:v>3811258.9449000452</c:v>
                </c:pt>
                <c:pt idx="38">
                  <c:v>4098757.4880406698</c:v>
                </c:pt>
                <c:pt idx="39">
                  <c:v>4399623.7570430804</c:v>
                </c:pt>
                <c:pt idx="40">
                  <c:v>4714112.5969521524</c:v>
                </c:pt>
                <c:pt idx="41">
                  <c:v>5042477.074658582</c:v>
                </c:pt>
                <c:pt idx="42">
                  <c:v>5384968.5353212981</c:v>
                </c:pt>
                <c:pt idx="43">
                  <c:v>5741836.6556703933</c:v>
                </c:pt>
                <c:pt idx="44">
                  <c:v>6113329.4944329578</c:v>
                </c:pt>
                <c:pt idx="45">
                  <c:v>6499693.5401002951</c:v>
                </c:pt>
                <c:pt idx="46">
                  <c:v>6901173.7562338673</c:v>
                </c:pt>
                <c:pt idx="47">
                  <c:v>7318013.6244885651</c:v>
                </c:pt>
                <c:pt idx="48">
                  <c:v>7750455.1855153032</c:v>
                </c:pt>
                <c:pt idx="49">
                  <c:v>8198739.0778902378</c:v>
                </c:pt>
                <c:pt idx="50">
                  <c:v>8663104.5752050262</c:v>
                </c:pt>
                <c:pt idx="51">
                  <c:v>9143789.6214404907</c:v>
                </c:pt>
                <c:pt idx="52">
                  <c:v>9641030.8647359461</c:v>
                </c:pt>
                <c:pt idx="53">
                  <c:v>10155063.689656984</c:v>
                </c:pt>
                <c:pt idx="54">
                  <c:v>10686122.248055851</c:v>
                </c:pt>
                <c:pt idx="55">
                  <c:v>11234439.488611076</c:v>
                </c:pt>
                <c:pt idx="56">
                  <c:v>11800247.185126767</c:v>
                </c:pt>
                <c:pt idx="57">
                  <c:v>12383775.963664722</c:v>
                </c:pt>
                <c:pt idx="58">
                  <c:v>12985255.328577155</c:v>
                </c:pt>
                <c:pt idx="59">
                  <c:v>13604913.687504252</c:v>
                </c:pt>
                <c:pt idx="60">
                  <c:v>14242978.375393428</c:v>
                </c:pt>
                <c:pt idx="61">
                  <c:v>14899675.677595455</c:v>
                </c:pt>
                <c:pt idx="62">
                  <c:v>15575230.852087097</c:v>
                </c:pt>
                <c:pt idx="63">
                  <c:v>16269868.150867535</c:v>
                </c:pt>
                <c:pt idx="64">
                  <c:v>16983810.840571865</c:v>
                </c:pt>
                <c:pt idx="65">
                  <c:v>17717281.222342156</c:v>
                </c:pt>
                <c:pt idx="66">
                  <c:v>18470500.650993939</c:v>
                </c:pt>
                <c:pt idx="67">
                  <c:v>19243689.553514391</c:v>
                </c:pt>
                <c:pt idx="68">
                  <c:v>20037067.446923684</c:v>
                </c:pt>
                <c:pt idx="69">
                  <c:v>20850852.955532178</c:v>
                </c:pt>
                <c:pt idx="70">
                  <c:v>21685263.827621654</c:v>
                </c:pt>
                <c:pt idx="71">
                  <c:v>22540516.951577622</c:v>
                </c:pt>
                <c:pt idx="72">
                  <c:v>23416828.371499114</c:v>
                </c:pt>
                <c:pt idx="73">
                  <c:v>24314413.30230948</c:v>
                </c:pt>
                <c:pt idx="74">
                  <c:v>25233486.144390844</c:v>
                </c:pt>
                <c:pt idx="75">
                  <c:v>26174260.497764185</c:v>
                </c:pt>
                <c:pt idx="76">
                  <c:v>27136949.17583327</c:v>
                </c:pt>
                <c:pt idx="77">
                  <c:v>28121764.218714442</c:v>
                </c:pt>
                <c:pt idx="78">
                  <c:v>29128916.906167112</c:v>
                </c:pt>
                <c:pt idx="79">
                  <c:v>30158617.770143591</c:v>
                </c:pt>
                <c:pt idx="80">
                  <c:v>31211076.606974069</c:v>
                </c:pt>
                <c:pt idx="81">
                  <c:v>32286502.489201076</c:v>
                </c:pt>
                <c:pt idx="82">
                  <c:v>33385103.77707826</c:v>
                </c:pt>
                <c:pt idx="83">
                  <c:v>34507088.129747391</c:v>
                </c:pt>
                <c:pt idx="84">
                  <c:v>35652662.516105764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DB-4D76-B76D-C1B861F49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85712"/>
        <c:axId val="423990304"/>
      </c:scatterChart>
      <c:valAx>
        <c:axId val="423985712"/>
        <c:scaling>
          <c:orientation val="minMax"/>
          <c:max val="44500"/>
          <c:min val="438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90304"/>
        <c:crosses val="autoZero"/>
        <c:crossBetween val="midCat"/>
        <c:majorUnit val="30.5"/>
      </c:valAx>
      <c:valAx>
        <c:axId val="423990304"/>
        <c:scaling>
          <c:orientation val="minMax"/>
          <c:max val="1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Cmulative 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8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153400375497092E-2"/>
          <c:y val="0.91712665196730603"/>
          <c:w val="0.83975186681000669"/>
          <c:h val="8.2873492191530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Positive Cases of COVID-19 in India</a:t>
            </a:r>
          </a:p>
        </c:rich>
      </c:tx>
      <c:layout>
        <c:manualLayout>
          <c:xMode val="edge"/>
          <c:yMode val="edge"/>
          <c:x val="0.301822522184726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10569454042384E-2"/>
          <c:y val="9.5318230852211458E-2"/>
          <c:w val="0.88850179335776225"/>
          <c:h val="0.75640360488919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Sigmoid1!$C$20</c:f>
              <c:strCache>
                <c:ptCount val="1"/>
                <c:pt idx="0">
                  <c:v># Cases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Sigmoid1!$A$21:$A$105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Sigmoid1!$C$21:$C$105</c:f>
              <c:numCache>
                <c:formatCode>_(* #,##0_);_(* \(#,##0\);_(* "-"??_);_(@_)</c:formatCode>
                <c:ptCount val="85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115</c:v>
                </c:pt>
                <c:pt idx="4">
                  <c:v>396</c:v>
                </c:pt>
                <c:pt idx="5">
                  <c:v>659</c:v>
                </c:pt>
                <c:pt idx="6">
                  <c:v>3588</c:v>
                </c:pt>
                <c:pt idx="7">
                  <c:v>8504</c:v>
                </c:pt>
                <c:pt idx="8">
                  <c:v>17615</c:v>
                </c:pt>
                <c:pt idx="9">
                  <c:v>27890</c:v>
                </c:pt>
                <c:pt idx="10">
                  <c:v>39980</c:v>
                </c:pt>
                <c:pt idx="11">
                  <c:v>62939</c:v>
                </c:pt>
                <c:pt idx="12">
                  <c:v>91314</c:v>
                </c:pt>
                <c:pt idx="13">
                  <c:v>131423</c:v>
                </c:pt>
                <c:pt idx="14">
                  <c:v>182490</c:v>
                </c:pt>
                <c:pt idx="15">
                  <c:v>247195</c:v>
                </c:pt>
                <c:pt idx="16">
                  <c:v>332783</c:v>
                </c:pt>
                <c:pt idx="17">
                  <c:v>411773</c:v>
                </c:pt>
                <c:pt idx="18">
                  <c:v>529577</c:v>
                </c:pt>
                <c:pt idx="19">
                  <c:v>674312</c:v>
                </c:pt>
                <c:pt idx="20">
                  <c:v>850827</c:v>
                </c:pt>
                <c:pt idx="21">
                  <c:v>1077864</c:v>
                </c:pt>
                <c:pt idx="22">
                  <c:v>1387481</c:v>
                </c:pt>
                <c:pt idx="23">
                  <c:v>1754117</c:v>
                </c:pt>
                <c:pt idx="24">
                  <c:v>2153010</c:v>
                </c:pt>
                <c:pt idx="25">
                  <c:v>2590501</c:v>
                </c:pt>
                <c:pt idx="26">
                  <c:v>3049855</c:v>
                </c:pt>
                <c:pt idx="27">
                  <c:v>3542733</c:v>
                </c:pt>
                <c:pt idx="28">
                  <c:v>4114773</c:v>
                </c:pt>
                <c:pt idx="29">
                  <c:v>4754356</c:v>
                </c:pt>
                <c:pt idx="30">
                  <c:v>5400619</c:v>
                </c:pt>
                <c:pt idx="31">
                  <c:v>5992532</c:v>
                </c:pt>
                <c:pt idx="32">
                  <c:v>6549373</c:v>
                </c:pt>
                <c:pt idx="33">
                  <c:v>7053806</c:v>
                </c:pt>
                <c:pt idx="34">
                  <c:v>7494551</c:v>
                </c:pt>
                <c:pt idx="35">
                  <c:v>7864811</c:v>
                </c:pt>
                <c:pt idx="36">
                  <c:v>8184082</c:v>
                </c:pt>
                <c:pt idx="37">
                  <c:v>8507754</c:v>
                </c:pt>
                <c:pt idx="38">
                  <c:v>8814902</c:v>
                </c:pt>
                <c:pt idx="39">
                  <c:v>9095908</c:v>
                </c:pt>
                <c:pt idx="40">
                  <c:v>9393039</c:v>
                </c:pt>
                <c:pt idx="41">
                  <c:v>9644529</c:v>
                </c:pt>
                <c:pt idx="42">
                  <c:v>9857380</c:v>
                </c:pt>
                <c:pt idx="43">
                  <c:v>10031659</c:v>
                </c:pt>
                <c:pt idx="44">
                  <c:v>10188392</c:v>
                </c:pt>
                <c:pt idx="45">
                  <c:v>10324631</c:v>
                </c:pt>
                <c:pt idx="46">
                  <c:v>10451346</c:v>
                </c:pt>
                <c:pt idx="47">
                  <c:v>10558710</c:v>
                </c:pt>
                <c:pt idx="48">
                  <c:v>10655435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A2-4B21-8AB9-011FCC0357BB}"/>
            </c:ext>
          </c:extLst>
        </c:ser>
        <c:ser>
          <c:idx val="4"/>
          <c:order val="1"/>
          <c:tx>
            <c:strRef>
              <c:f>Sigmoid1!$D$20</c:f>
              <c:strCache>
                <c:ptCount val="1"/>
                <c:pt idx="0">
                  <c:v>Sigmoidal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Sigmoid1!$A$21:$A$105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Sigmoid1!$D$21:$D$105</c:f>
              <c:numCache>
                <c:formatCode>_(* #,##0_);_(* \(#,##0\);_(* "-"??_);_(@_)</c:formatCode>
                <c:ptCount val="85"/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10957148.213883195</c:v>
                </c:pt>
                <c:pt idx="54">
                  <c:v>10965959.494213222</c:v>
                </c:pt>
                <c:pt idx="55">
                  <c:v>10972963.449897382</c:v>
                </c:pt>
                <c:pt idx="56">
                  <c:v>10978529.138264164</c:v>
                </c:pt>
                <c:pt idx="57">
                  <c:v>10982950.865702331</c:v>
                </c:pt>
                <c:pt idx="58">
                  <c:v>10986463.101667736</c:v>
                </c:pt>
                <c:pt idx="59">
                  <c:v>10989252.501510505</c:v>
                </c:pt>
                <c:pt idx="60">
                  <c:v>10991467.566781547</c:v>
                </c:pt>
                <c:pt idx="61">
                  <c:v>10993226.387294143</c:v>
                </c:pt>
                <c:pt idx="62">
                  <c:v>10994622.833304506</c:v>
                </c:pt>
                <c:pt idx="63">
                  <c:v>10995731.500198202</c:v>
                </c:pt>
                <c:pt idx="64">
                  <c:v>10996611.6520484</c:v>
                </c:pt>
                <c:pt idx="65">
                  <c:v>10997310.363620728</c:v>
                </c:pt>
                <c:pt idx="66">
                  <c:v>10997865.021782581</c:v>
                </c:pt>
                <c:pt idx="67">
                  <c:v>10998305.315686606</c:v>
                </c:pt>
                <c:pt idx="68">
                  <c:v>10998654.819432247</c:v>
                </c:pt>
                <c:pt idx="69">
                  <c:v>10998932.250162125</c:v>
                </c:pt>
                <c:pt idx="70">
                  <c:v>10999152.467845103</c:v>
                </c:pt>
                <c:pt idx="71">
                  <c:v>10999327.269588865</c:v>
                </c:pt>
                <c:pt idx="72">
                  <c:v>10999466.020586884</c:v>
                </c:pt>
                <c:pt idx="73">
                  <c:v>10999576.15522196</c:v>
                </c:pt>
                <c:pt idx="74">
                  <c:v>10999663.574998459</c:v>
                </c:pt>
                <c:pt idx="75">
                  <c:v>10999732.96451438</c:v>
                </c:pt>
                <c:pt idx="76">
                  <c:v>10999788.042334924</c:v>
                </c:pt>
                <c:pt idx="77">
                  <c:v>10999831.760167444</c:v>
                </c:pt>
                <c:pt idx="78">
                  <c:v>10999866.460983872</c:v>
                </c:pt>
                <c:pt idx="79">
                  <c:v>10999894.004547235</c:v>
                </c:pt>
                <c:pt idx="80">
                  <c:v>10999915.867058702</c:v>
                </c:pt>
                <c:pt idx="81">
                  <c:v>10999933.22025875</c:v>
                </c:pt>
                <c:pt idx="82">
                  <c:v>10999946.994217465</c:v>
                </c:pt>
                <c:pt idx="83">
                  <c:v>10999957.927176656</c:v>
                </c:pt>
                <c:pt idx="84">
                  <c:v>10999966.60511332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A2-4B21-8AB9-011FCC0357BB}"/>
            </c:ext>
          </c:extLst>
        </c:ser>
        <c:ser>
          <c:idx val="1"/>
          <c:order val="2"/>
          <c:tx>
            <c:strRef>
              <c:f>Sigmoid1!$E$20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Sigmoid1!$A$21:$A$105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Sigmoid1!$E$21:$E$105</c:f>
              <c:numCache>
                <c:formatCode>_(* #,##0_);_(* \(#,##0\);_(* "-"??_);_(@_)</c:formatCode>
                <c:ptCount val="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A2-4B21-8AB9-011FCC035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85712"/>
        <c:axId val="423990304"/>
      </c:scatterChart>
      <c:valAx>
        <c:axId val="423985712"/>
        <c:scaling>
          <c:orientation val="minMax"/>
          <c:max val="44500"/>
          <c:min val="438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90304"/>
        <c:crosses val="autoZero"/>
        <c:crossBetween val="midCat"/>
        <c:majorUnit val="30.5"/>
      </c:valAx>
      <c:valAx>
        <c:axId val="423990304"/>
        <c:scaling>
          <c:orientation val="minMax"/>
          <c:max val="1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8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8310460361897427E-2"/>
          <c:y val="0.91712666167063639"/>
          <c:w val="0.83975186681000669"/>
          <c:h val="8.2873492191530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Positive Cases of COVID-19 in India</a:t>
            </a:r>
          </a:p>
        </c:rich>
      </c:tx>
      <c:layout>
        <c:manualLayout>
          <c:xMode val="edge"/>
          <c:yMode val="edge"/>
          <c:x val="0.301822522184726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16752499079874E-2"/>
          <c:y val="9.5318230852211458E-2"/>
          <c:w val="0.87784900480070482"/>
          <c:h val="0.75640360488919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Sigmoid2!$C$20</c:f>
              <c:strCache>
                <c:ptCount val="1"/>
                <c:pt idx="0">
                  <c:v># Cases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Sigmoid2!$A$21:$A$105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Sigmoid2!$C$21:$C$105</c:f>
              <c:numCache>
                <c:formatCode>_(* #,##0_);_(* \(#,##0\);_(* "-"??_);_(@_)</c:formatCode>
                <c:ptCount val="85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115</c:v>
                </c:pt>
                <c:pt idx="4">
                  <c:v>396</c:v>
                </c:pt>
                <c:pt idx="5">
                  <c:v>659</c:v>
                </c:pt>
                <c:pt idx="6">
                  <c:v>3588</c:v>
                </c:pt>
                <c:pt idx="7">
                  <c:v>8504</c:v>
                </c:pt>
                <c:pt idx="8">
                  <c:v>17615</c:v>
                </c:pt>
                <c:pt idx="9">
                  <c:v>27890</c:v>
                </c:pt>
                <c:pt idx="10">
                  <c:v>39980</c:v>
                </c:pt>
                <c:pt idx="11">
                  <c:v>62939</c:v>
                </c:pt>
                <c:pt idx="12">
                  <c:v>91314</c:v>
                </c:pt>
                <c:pt idx="13">
                  <c:v>131423</c:v>
                </c:pt>
                <c:pt idx="14">
                  <c:v>182490</c:v>
                </c:pt>
                <c:pt idx="15">
                  <c:v>247195</c:v>
                </c:pt>
                <c:pt idx="16">
                  <c:v>332783</c:v>
                </c:pt>
                <c:pt idx="17">
                  <c:v>411773</c:v>
                </c:pt>
                <c:pt idx="18">
                  <c:v>529577</c:v>
                </c:pt>
                <c:pt idx="19">
                  <c:v>674312</c:v>
                </c:pt>
                <c:pt idx="20">
                  <c:v>850827</c:v>
                </c:pt>
                <c:pt idx="21">
                  <c:v>1077864</c:v>
                </c:pt>
                <c:pt idx="22">
                  <c:v>1387481</c:v>
                </c:pt>
                <c:pt idx="23">
                  <c:v>1754117</c:v>
                </c:pt>
                <c:pt idx="24">
                  <c:v>2153010</c:v>
                </c:pt>
                <c:pt idx="25">
                  <c:v>2590501</c:v>
                </c:pt>
                <c:pt idx="26">
                  <c:v>3049855</c:v>
                </c:pt>
                <c:pt idx="27">
                  <c:v>3542733</c:v>
                </c:pt>
                <c:pt idx="28">
                  <c:v>4114773</c:v>
                </c:pt>
                <c:pt idx="29">
                  <c:v>4754356</c:v>
                </c:pt>
                <c:pt idx="30">
                  <c:v>5400619</c:v>
                </c:pt>
                <c:pt idx="31">
                  <c:v>5992532</c:v>
                </c:pt>
                <c:pt idx="32">
                  <c:v>6549373</c:v>
                </c:pt>
                <c:pt idx="33">
                  <c:v>7053806</c:v>
                </c:pt>
                <c:pt idx="34">
                  <c:v>7494551</c:v>
                </c:pt>
                <c:pt idx="35">
                  <c:v>7864811</c:v>
                </c:pt>
                <c:pt idx="36">
                  <c:v>8184082</c:v>
                </c:pt>
                <c:pt idx="37">
                  <c:v>8507754</c:v>
                </c:pt>
                <c:pt idx="38">
                  <c:v>8814902</c:v>
                </c:pt>
                <c:pt idx="39">
                  <c:v>9095908</c:v>
                </c:pt>
                <c:pt idx="40">
                  <c:v>9393039</c:v>
                </c:pt>
                <c:pt idx="41">
                  <c:v>9644529</c:v>
                </c:pt>
                <c:pt idx="42">
                  <c:v>9857380</c:v>
                </c:pt>
                <c:pt idx="43">
                  <c:v>10031659</c:v>
                </c:pt>
                <c:pt idx="44">
                  <c:v>10188392</c:v>
                </c:pt>
                <c:pt idx="45">
                  <c:v>10324631</c:v>
                </c:pt>
                <c:pt idx="46">
                  <c:v>10451346</c:v>
                </c:pt>
                <c:pt idx="47">
                  <c:v>10558710</c:v>
                </c:pt>
                <c:pt idx="48">
                  <c:v>10655435</c:v>
                </c:pt>
                <c:pt idx="49">
                  <c:v>10747091</c:v>
                </c:pt>
                <c:pt idx="50">
                  <c:v>10827314</c:v>
                </c:pt>
                <c:pt idx="51">
                  <c:v>10904940</c:v>
                </c:pt>
                <c:pt idx="52">
                  <c:v>10991651</c:v>
                </c:pt>
                <c:pt idx="53">
                  <c:v>11096731</c:v>
                </c:pt>
                <c:pt idx="54">
                  <c:v>11210799</c:v>
                </c:pt>
                <c:pt idx="55">
                  <c:v>11359048</c:v>
                </c:pt>
                <c:pt idx="56">
                  <c:v>11599130</c:v>
                </c:pt>
                <c:pt idx="57">
                  <c:v>11971624</c:v>
                </c:pt>
                <c:pt idx="58">
                  <c:v>12484127</c:v>
                </c:pt>
                <c:pt idx="59">
                  <c:v>13358805</c:v>
                </c:pt>
                <c:pt idx="60">
                  <c:v>14788109</c:v>
                </c:pt>
                <c:pt idx="61">
                  <c:v>16960172</c:v>
                </c:pt>
                <c:pt idx="62">
                  <c:v>19557457</c:v>
                </c:pt>
                <c:pt idx="63">
                  <c:v>22296414</c:v>
                </c:pt>
                <c:pt idx="64">
                  <c:v>24684077</c:v>
                </c:pt>
                <c:pt idx="65">
                  <c:v>26530132</c:v>
                </c:pt>
                <c:pt idx="66">
                  <c:v>27894800</c:v>
                </c:pt>
                <c:pt idx="67">
                  <c:v>28809339</c:v>
                </c:pt>
                <c:pt idx="68">
                  <c:v>29439989</c:v>
                </c:pt>
                <c:pt idx="69">
                  <c:v>29881965</c:v>
                </c:pt>
                <c:pt idx="70">
                  <c:v>30233183</c:v>
                </c:pt>
                <c:pt idx="71">
                  <c:v>30545433</c:v>
                </c:pt>
                <c:pt idx="72">
                  <c:v>30837222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AA-499A-BE44-26754FE632F9}"/>
            </c:ext>
          </c:extLst>
        </c:ser>
        <c:ser>
          <c:idx val="4"/>
          <c:order val="1"/>
          <c:tx>
            <c:strRef>
              <c:f>Sigmoid2!$D$20</c:f>
              <c:strCache>
                <c:ptCount val="1"/>
                <c:pt idx="0">
                  <c:v>Sigmoidal1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Sigmoid2!$A$21:$A$105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Sigmoid2!$D$21:$D$105</c:f>
              <c:numCache>
                <c:formatCode>_(* #,##0_);_(* \(#,##0\);_(* "-"??_);_(@_)</c:formatCode>
                <c:ptCount val="85"/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10957148.213883195</c:v>
                </c:pt>
                <c:pt idx="54">
                  <c:v>10965959.494213222</c:v>
                </c:pt>
                <c:pt idx="55">
                  <c:v>10972963.449897382</c:v>
                </c:pt>
                <c:pt idx="56">
                  <c:v>10978529.138264164</c:v>
                </c:pt>
                <c:pt idx="57">
                  <c:v>10982950.865702331</c:v>
                </c:pt>
                <c:pt idx="58">
                  <c:v>10986463.101667736</c:v>
                </c:pt>
                <c:pt idx="59">
                  <c:v>10989252.501510505</c:v>
                </c:pt>
                <c:pt idx="60">
                  <c:v>10991467.566781547</c:v>
                </c:pt>
                <c:pt idx="61">
                  <c:v>10993226.387294143</c:v>
                </c:pt>
                <c:pt idx="62">
                  <c:v>10994622.833304506</c:v>
                </c:pt>
                <c:pt idx="63">
                  <c:v>10995731.500198202</c:v>
                </c:pt>
                <c:pt idx="64">
                  <c:v>10996611.6520484</c:v>
                </c:pt>
                <c:pt idx="65">
                  <c:v>10997310.363620728</c:v>
                </c:pt>
                <c:pt idx="66">
                  <c:v>10997865.021782581</c:v>
                </c:pt>
                <c:pt idx="67">
                  <c:v>10998305.315686606</c:v>
                </c:pt>
                <c:pt idx="68">
                  <c:v>10998654.819432247</c:v>
                </c:pt>
                <c:pt idx="69">
                  <c:v>10998932.250162125</c:v>
                </c:pt>
                <c:pt idx="70">
                  <c:v>10999152.467845103</c:v>
                </c:pt>
                <c:pt idx="71">
                  <c:v>10999327.269588865</c:v>
                </c:pt>
                <c:pt idx="72">
                  <c:v>10999466.020586884</c:v>
                </c:pt>
                <c:pt idx="73">
                  <c:v>10999576.15522196</c:v>
                </c:pt>
                <c:pt idx="74">
                  <c:v>10999663.574998459</c:v>
                </c:pt>
                <c:pt idx="75">
                  <c:v>10999732.96451438</c:v>
                </c:pt>
                <c:pt idx="76">
                  <c:v>10999788.042334924</c:v>
                </c:pt>
                <c:pt idx="77">
                  <c:v>10999831.760167444</c:v>
                </c:pt>
                <c:pt idx="78">
                  <c:v>10999866.460983872</c:v>
                </c:pt>
                <c:pt idx="79">
                  <c:v>10999894.004547235</c:v>
                </c:pt>
                <c:pt idx="80">
                  <c:v>10999915.867058702</c:v>
                </c:pt>
                <c:pt idx="81">
                  <c:v>10999933.22025875</c:v>
                </c:pt>
                <c:pt idx="82">
                  <c:v>10999946.994217465</c:v>
                </c:pt>
                <c:pt idx="83">
                  <c:v>10999957.927176656</c:v>
                </c:pt>
                <c:pt idx="84">
                  <c:v>10999966.60511332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AA-499A-BE44-26754FE632F9}"/>
            </c:ext>
          </c:extLst>
        </c:ser>
        <c:ser>
          <c:idx val="1"/>
          <c:order val="2"/>
          <c:tx>
            <c:strRef>
              <c:f>Sigmoid2!$E$20</c:f>
              <c:strCache>
                <c:ptCount val="1"/>
                <c:pt idx="0">
                  <c:v>Sigmoidal2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Sigmoid2!$A$21:$A$105</c:f>
              <c:numCache>
                <c:formatCode>m/d/yyyy</c:formatCode>
                <c:ptCount val="85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Sigmoid2!$E$21:$E$105</c:f>
              <c:numCache>
                <c:formatCode>_(* #,##0_);_(* \(#,##0\);_(* "-"??_);_(@_)</c:formatCode>
                <c:ptCount val="85"/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11151526.597557781</c:v>
                </c:pt>
                <c:pt idx="54">
                  <c:v>11246188.688353511</c:v>
                </c:pt>
                <c:pt idx="55">
                  <c:v>11398829.233647957</c:v>
                </c:pt>
                <c:pt idx="56">
                  <c:v>11643104.111087974</c:v>
                </c:pt>
                <c:pt idx="57">
                  <c:v>12029331.100400463</c:v>
                </c:pt>
                <c:pt idx="58">
                  <c:v>12628490.258271556</c:v>
                </c:pt>
                <c:pt idx="59">
                  <c:v>13531074.475087091</c:v>
                </c:pt>
                <c:pt idx="60">
                  <c:v>14832323.58634495</c:v>
                </c:pt>
                <c:pt idx="61">
                  <c:v>16594281.565006845</c:v>
                </c:pt>
                <c:pt idx="62">
                  <c:v>18787818.136966653</c:v>
                </c:pt>
                <c:pt idx="63">
                  <c:v>21250000</c:v>
                </c:pt>
                <c:pt idx="64">
                  <c:v>23712181.863033347</c:v>
                </c:pt>
                <c:pt idx="65">
                  <c:v>25905718.434993155</c:v>
                </c:pt>
                <c:pt idx="66">
                  <c:v>27667676.41365505</c:v>
                </c:pt>
                <c:pt idx="67">
                  <c:v>28968925.524912909</c:v>
                </c:pt>
                <c:pt idx="68">
                  <c:v>29871509.741728444</c:v>
                </c:pt>
                <c:pt idx="69">
                  <c:v>30470668.899599537</c:v>
                </c:pt>
                <c:pt idx="70">
                  <c:v>30856895.888912026</c:v>
                </c:pt>
                <c:pt idx="71">
                  <c:v>31101170.766352043</c:v>
                </c:pt>
                <c:pt idx="72">
                  <c:v>31253811.311646488</c:v>
                </c:pt>
                <c:pt idx="73">
                  <c:v>31348473.402442221</c:v>
                </c:pt>
                <c:pt idx="74">
                  <c:v>31406904.246960465</c:v>
                </c:pt>
                <c:pt idx="75">
                  <c:v>31442866.577509634</c:v>
                </c:pt>
                <c:pt idx="76">
                  <c:v>31464960.72868754</c:v>
                </c:pt>
                <c:pt idx="77">
                  <c:v>31478519.79526715</c:v>
                </c:pt>
                <c:pt idx="78">
                  <c:v>31486835.316137988</c:v>
                </c:pt>
                <c:pt idx="79">
                  <c:v>31491932.960410304</c:v>
                </c:pt>
                <c:pt idx="80">
                  <c:v>31495057.165153578</c:v>
                </c:pt>
                <c:pt idx="81">
                  <c:v>31496971.606055479</c:v>
                </c:pt>
                <c:pt idx="82">
                  <c:v>31498144.619762801</c:v>
                </c:pt>
                <c:pt idx="83">
                  <c:v>31498863.305243183</c:v>
                </c:pt>
                <c:pt idx="84">
                  <c:v>31499303.615832001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AA-499A-BE44-26754FE6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85712"/>
        <c:axId val="423990304"/>
      </c:scatterChart>
      <c:valAx>
        <c:axId val="423985712"/>
        <c:scaling>
          <c:orientation val="minMax"/>
          <c:max val="44500"/>
          <c:min val="438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90304"/>
        <c:crosses val="autoZero"/>
        <c:crossBetween val="midCat"/>
        <c:majorUnit val="30.5"/>
      </c:valAx>
      <c:valAx>
        <c:axId val="423990304"/>
        <c:scaling>
          <c:orientation val="minMax"/>
          <c:max val="3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Cumulative Number of Cases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2907065927394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85712"/>
        <c:crosses val="autoZero"/>
        <c:crossBetween val="midCat"/>
        <c:majorUnit val="5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350371457805067E-2"/>
          <c:y val="0.92270546467914849"/>
          <c:w val="0.83975186681000669"/>
          <c:h val="7.729453532085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Positive Cases of COVID-19 in the USA</a:t>
            </a:r>
          </a:p>
        </c:rich>
      </c:tx>
      <c:layout>
        <c:manualLayout>
          <c:xMode val="edge"/>
          <c:yMode val="edge"/>
          <c:x val="0.276189311442452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42145529681135E-2"/>
          <c:y val="9.5318230852211458E-2"/>
          <c:w val="0.8875578265482772"/>
          <c:h val="0.756403604889194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USA!$C$19</c:f>
              <c:strCache>
                <c:ptCount val="1"/>
                <c:pt idx="0">
                  <c:v># Cases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USA!$A$25:$A$394</c:f>
              <c:numCache>
                <c:formatCode>m/d/yyyy</c:formatCode>
                <c:ptCount val="370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USA!$C$25:$C$394</c:f>
              <c:numCache>
                <c:formatCode>_(* #,##0_);_(* \(#,##0\);_(* "-"??_);_(@_)</c:formatCode>
                <c:ptCount val="370"/>
                <c:pt idx="0">
                  <c:v>8</c:v>
                </c:pt>
                <c:pt idx="1">
                  <c:v>99</c:v>
                </c:pt>
                <c:pt idx="2">
                  <c:v>1333</c:v>
                </c:pt>
                <c:pt idx="3">
                  <c:v>3802</c:v>
                </c:pt>
                <c:pt idx="4">
                  <c:v>38757</c:v>
                </c:pt>
                <c:pt idx="5">
                  <c:v>97918</c:v>
                </c:pt>
                <c:pt idx="6">
                  <c:v>334345</c:v>
                </c:pt>
                <c:pt idx="7">
                  <c:v>533115</c:v>
                </c:pt>
                <c:pt idx="8">
                  <c:v>761379</c:v>
                </c:pt>
                <c:pt idx="9">
                  <c:v>980784</c:v>
                </c:pt>
                <c:pt idx="10">
                  <c:v>1160838</c:v>
                </c:pt>
                <c:pt idx="11">
                  <c:v>1347318</c:v>
                </c:pt>
                <c:pt idx="12">
                  <c:v>1507798</c:v>
                </c:pt>
                <c:pt idx="13">
                  <c:v>1666828</c:v>
                </c:pt>
                <c:pt idx="14">
                  <c:v>1816897</c:v>
                </c:pt>
                <c:pt idx="15">
                  <c:v>1988545</c:v>
                </c:pt>
                <c:pt idx="16">
                  <c:v>2162228</c:v>
                </c:pt>
                <c:pt idx="17">
                  <c:v>2330578</c:v>
                </c:pt>
                <c:pt idx="18">
                  <c:v>2596770</c:v>
                </c:pt>
                <c:pt idx="19">
                  <c:v>2935770</c:v>
                </c:pt>
                <c:pt idx="20">
                  <c:v>3355646</c:v>
                </c:pt>
                <c:pt idx="21">
                  <c:v>3833271</c:v>
                </c:pt>
                <c:pt idx="22">
                  <c:v>4315709</c:v>
                </c:pt>
                <c:pt idx="23">
                  <c:v>4764318</c:v>
                </c:pt>
                <c:pt idx="24">
                  <c:v>5149723</c:v>
                </c:pt>
                <c:pt idx="25">
                  <c:v>5529789</c:v>
                </c:pt>
                <c:pt idx="26">
                  <c:v>5841428</c:v>
                </c:pt>
                <c:pt idx="27">
                  <c:v>6139078</c:v>
                </c:pt>
                <c:pt idx="28">
                  <c:v>6431160</c:v>
                </c:pt>
                <c:pt idx="29">
                  <c:v>6676601</c:v>
                </c:pt>
                <c:pt idx="30">
                  <c:v>6967403</c:v>
                </c:pt>
                <c:pt idx="31">
                  <c:v>7287593</c:v>
                </c:pt>
                <c:pt idx="32">
                  <c:v>7600846</c:v>
                </c:pt>
                <c:pt idx="33">
                  <c:v>7945505</c:v>
                </c:pt>
                <c:pt idx="34">
                  <c:v>8342665</c:v>
                </c:pt>
                <c:pt idx="35">
                  <c:v>8827932</c:v>
                </c:pt>
                <c:pt idx="36">
                  <c:v>9402590</c:v>
                </c:pt>
                <c:pt idx="37">
                  <c:v>10182977</c:v>
                </c:pt>
                <c:pt idx="38">
                  <c:v>11226218</c:v>
                </c:pt>
                <c:pt idx="39">
                  <c:v>12450666</c:v>
                </c:pt>
                <c:pt idx="40">
                  <c:v>13610357</c:v>
                </c:pt>
                <c:pt idx="41">
                  <c:v>14983425</c:v>
                </c:pt>
                <c:pt idx="42">
                  <c:v>16549366</c:v>
                </c:pt>
                <c:pt idx="43">
                  <c:v>18077768</c:v>
                </c:pt>
                <c:pt idx="44">
                  <c:v>19433847</c:v>
                </c:pt>
                <c:pt idx="45">
                  <c:v>20904701</c:v>
                </c:pt>
                <c:pt idx="46">
                  <c:v>22699938</c:v>
                </c:pt>
                <c:pt idx="47">
                  <c:v>24306043</c:v>
                </c:pt>
                <c:pt idx="48">
                  <c:v>25566789</c:v>
                </c:pt>
                <c:pt idx="49">
                  <c:v>26655740</c:v>
                </c:pt>
                <c:pt idx="50">
                  <c:v>27519636</c:v>
                </c:pt>
                <c:pt idx="51">
                  <c:v>28196964</c:v>
                </c:pt>
                <c:pt idx="52">
                  <c:v>28706473</c:v>
                </c:pt>
                <c:pt idx="53">
                  <c:v>29202824</c:v>
                </c:pt>
                <c:pt idx="54">
                  <c:v>29653891</c:v>
                </c:pt>
                <c:pt idx="55">
                  <c:v>30043662</c:v>
                </c:pt>
                <c:pt idx="56">
                  <c:v>30482127</c:v>
                </c:pt>
                <c:pt idx="57">
                  <c:v>30917142</c:v>
                </c:pt>
                <c:pt idx="58">
                  <c:v>31383126</c:v>
                </c:pt>
                <c:pt idx="59">
                  <c:v>31869980</c:v>
                </c:pt>
                <c:pt idx="60">
                  <c:v>32361278</c:v>
                </c:pt>
                <c:pt idx="61">
                  <c:v>32789653</c:v>
                </c:pt>
                <c:pt idx="62">
                  <c:v>33146008</c:v>
                </c:pt>
                <c:pt idx="63">
                  <c:v>33454581</c:v>
                </c:pt>
                <c:pt idx="64">
                  <c:v>33695916</c:v>
                </c:pt>
                <c:pt idx="65">
                  <c:v>33882333</c:v>
                </c:pt>
                <c:pt idx="66">
                  <c:v>34035318</c:v>
                </c:pt>
                <c:pt idx="67">
                  <c:v>34204374</c:v>
                </c:pt>
                <c:pt idx="68">
                  <c:v>34315873</c:v>
                </c:pt>
                <c:pt idx="69">
                  <c:v>34401712</c:v>
                </c:pt>
                <c:pt idx="70">
                  <c:v>34490134</c:v>
                </c:pt>
                <c:pt idx="71">
                  <c:v>34588176</c:v>
                </c:pt>
                <c:pt idx="72">
                  <c:v>34726111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F2-42C0-9EF5-42CF8643524B}"/>
            </c:ext>
          </c:extLst>
        </c:ser>
        <c:ser>
          <c:idx val="3"/>
          <c:order val="1"/>
          <c:tx>
            <c:strRef>
              <c:f>USA!$D$19</c:f>
              <c:strCache>
                <c:ptCount val="1"/>
                <c:pt idx="0">
                  <c:v>Sigmoidal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USA!$A$25:$A$394</c:f>
              <c:numCache>
                <c:formatCode>m/d/yyyy</c:formatCode>
                <c:ptCount val="370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USA!$D$25:$D$394</c:f>
              <c:numCache>
                <c:formatCode>_(* #,##0_);_(* \(#,##0\);_(* "-"??_);_(@_)</c:formatCode>
                <c:ptCount val="370"/>
                <c:pt idx="0">
                  <c:v>112156.33301449072</c:v>
                </c:pt>
                <c:pt idx="1">
                  <c:v>128948.3964802595</c:v>
                </c:pt>
                <c:pt idx="2">
                  <c:v>148243.88742951985</c:v>
                </c:pt>
                <c:pt idx="3">
                  <c:v>170412.59353155244</c:v>
                </c:pt>
                <c:pt idx="4">
                  <c:v>195877.82286064309</c:v>
                </c:pt>
                <c:pt idx="5">
                  <c:v>225123.79634215223</c:v>
                </c:pt>
                <c:pt idx="6">
                  <c:v>258703.94704986899</c:v>
                </c:pt>
                <c:pt idx="7">
                  <c:v>297250.19980755233</c:v>
                </c:pt>
                <c:pt idx="8">
                  <c:v>341483.29685929744</c:v>
                </c:pt>
                <c:pt idx="9">
                  <c:v>392224.22126450035</c:v>
                </c:pt>
                <c:pt idx="10">
                  <c:v>450406.74686183775</c:v>
                </c:pt>
                <c:pt idx="11">
                  <c:v>517091.1092645569</c:v>
                </c:pt>
                <c:pt idx="12">
                  <c:v>593478.74285702675</c:v>
                </c:pt>
                <c:pt idx="13">
                  <c:v>680927.95988675614</c:v>
                </c:pt>
                <c:pt idx="14">
                  <c:v>780970.35446612805</c:v>
                </c:pt>
                <c:pt idx="15">
                  <c:v>895327.59092026891</c:v>
                </c:pt>
                <c:pt idx="16">
                  <c:v>1025928.0762974712</c:v>
                </c:pt>
                <c:pt idx="17">
                  <c:v>1174922.8148518882</c:v>
                </c:pt>
                <c:pt idx="18">
                  <c:v>1344699.492554788</c:v>
                </c:pt>
                <c:pt idx="19">
                  <c:v>1537893.5388649462</c:v>
                </c:pt>
                <c:pt idx="20">
                  <c:v>1757394.5616593286</c:v>
                </c:pt>
                <c:pt idx="21">
                  <c:v>2006346.1564604056</c:v>
                </c:pt>
                <c:pt idx="22">
                  <c:v>2288136.6698950417</c:v>
                </c:pt>
                <c:pt idx="23">
                  <c:v>2606378.0808109823</c:v>
                </c:pt>
                <c:pt idx="24">
                  <c:v>2964869.8005757527</c:v>
                </c:pt>
                <c:pt idx="25">
                  <c:v>3367543.9598742491</c:v>
                </c:pt>
                <c:pt idx="26">
                  <c:v>3818388.741846452</c:v>
                </c:pt>
                <c:pt idx="27">
                  <c:v>4321346.6647828398</c:v>
                </c:pt>
                <c:pt idx="28">
                  <c:v>4880185.5536577525</c:v>
                </c:pt>
                <c:pt idx="29">
                  <c:v>5498341.4109908454</c:v>
                </c:pt>
                <c:pt idx="30">
                  <c:v>6178734.6172690848</c:v>
                </c:pt>
                <c:pt idx="31">
                  <c:v>6923563.9004496373</c:v>
                </c:pt>
                <c:pt idx="32">
                  <c:v>7734086.227706573</c:v>
                </c:pt>
                <c:pt idx="33">
                  <c:v>8610394.9242868163</c:v>
                </c:pt>
                <c:pt idx="34">
                  <c:v>9551212.4280604664</c:v>
                </c:pt>
                <c:pt idx="35">
                  <c:v>10553717.439911144</c:v>
                </c:pt>
                <c:pt idx="36">
                  <c:v>11613427.974114185</c:v>
                </c:pt>
                <c:pt idx="37">
                  <c:v>12724161.090145178</c:v>
                </c:pt>
                <c:pt idx="38">
                  <c:v>13878086.254734579</c:v>
                </c:pt>
                <c:pt idx="39">
                  <c:v>15065882.162126983</c:v>
                </c:pt>
                <c:pt idx="40">
                  <c:v>16276996.919462493</c:v>
                </c:pt>
                <c:pt idx="41">
                  <c:v>17500000</c:v>
                </c:pt>
                <c:pt idx="42">
                  <c:v>18723003.080537505</c:v>
                </c:pt>
                <c:pt idx="43">
                  <c:v>19934117.837873016</c:v>
                </c:pt>
                <c:pt idx="44">
                  <c:v>21121913.745265421</c:v>
                </c:pt>
                <c:pt idx="45">
                  <c:v>22275838.909854826</c:v>
                </c:pt>
                <c:pt idx="46">
                  <c:v>23386572.025885817</c:v>
                </c:pt>
                <c:pt idx="47">
                  <c:v>24446282.560088858</c:v>
                </c:pt>
                <c:pt idx="48">
                  <c:v>25448787.571939535</c:v>
                </c:pt>
                <c:pt idx="49">
                  <c:v>26389605.075713184</c:v>
                </c:pt>
                <c:pt idx="50">
                  <c:v>27265913.772293426</c:v>
                </c:pt>
                <c:pt idx="51">
                  <c:v>28076436.099550363</c:v>
                </c:pt>
                <c:pt idx="52">
                  <c:v>28821265.382730916</c:v>
                </c:pt>
                <c:pt idx="53">
                  <c:v>29501658.589009158</c:v>
                </c:pt>
                <c:pt idx="54">
                  <c:v>30119814.446342248</c:v>
                </c:pt>
                <c:pt idx="55">
                  <c:v>30678653.335217159</c:v>
                </c:pt>
                <c:pt idx="56">
                  <c:v>31181611.258153547</c:v>
                </c:pt>
                <c:pt idx="57">
                  <c:v>31632456.040125754</c:v>
                </c:pt>
                <c:pt idx="58">
                  <c:v>32035130.199424248</c:v>
                </c:pt>
                <c:pt idx="59">
                  <c:v>32393621.919189017</c:v>
                </c:pt>
                <c:pt idx="60">
                  <c:v>32711863.330104955</c:v>
                </c:pt>
                <c:pt idx="61">
                  <c:v>32993653.843539596</c:v>
                </c:pt>
                <c:pt idx="62">
                  <c:v>33242605.438340675</c:v>
                </c:pt>
                <c:pt idx="63">
                  <c:v>33462106.461135056</c:v>
                </c:pt>
                <c:pt idx="64">
                  <c:v>33655300.507445216</c:v>
                </c:pt>
                <c:pt idx="65">
                  <c:v>33825077.185148112</c:v>
                </c:pt>
                <c:pt idx="66">
                  <c:v>33974071.923702523</c:v>
                </c:pt>
                <c:pt idx="67">
                  <c:v>34104672.409079731</c:v>
                </c:pt>
                <c:pt idx="68">
                  <c:v>34219029.645533867</c:v>
                </c:pt>
                <c:pt idx="69">
                  <c:v>34319072.04011324</c:v>
                </c:pt>
                <c:pt idx="70">
                  <c:v>34406521.257142976</c:v>
                </c:pt>
                <c:pt idx="71">
                  <c:v>34482908.89073544</c:v>
                </c:pt>
                <c:pt idx="72">
                  <c:v>34549593.253138162</c:v>
                </c:pt>
                <c:pt idx="73">
                  <c:v>34607775.778735496</c:v>
                </c:pt>
                <c:pt idx="74">
                  <c:v>34658516.703140706</c:v>
                </c:pt>
                <c:pt idx="75">
                  <c:v>34702749.800192453</c:v>
                </c:pt>
                <c:pt idx="76">
                  <c:v>34741296.052950136</c:v>
                </c:pt>
                <c:pt idx="77">
                  <c:v>34774876.203657843</c:v>
                </c:pt>
                <c:pt idx="78">
                  <c:v>34804122.177139357</c:v>
                </c:pt>
                <c:pt idx="79">
                  <c:v>34829587.406468451</c:v>
                </c:pt>
                <c:pt idx="80">
                  <c:v>34851756.11257048</c:v>
                </c:pt>
                <c:pt idx="81">
                  <c:v>34871051.603519745</c:v>
                </c:pt>
                <c:pt idx="82">
                  <c:v>34887843.666985504</c:v>
                </c:pt>
                <c:pt idx="83">
                  <c:v>34902455.132333525</c:v>
                </c:pt>
                <c:pt idx="84">
                  <c:v>34915167.678685911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F2-42C0-9EF5-42CF8643524B}"/>
            </c:ext>
          </c:extLst>
        </c:ser>
        <c:ser>
          <c:idx val="0"/>
          <c:order val="2"/>
          <c:tx>
            <c:strRef>
              <c:f>USA!$E$19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USA!$A$25:$A$394</c:f>
              <c:numCache>
                <c:formatCode>m/d/yyyy</c:formatCode>
                <c:ptCount val="370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USA!$E$25:$E$394</c:f>
              <c:numCache>
                <c:formatCode>_(* #,##0.0_);_(* \(#,##0.0\);_(* "-"??_);_(@_)</c:formatCode>
                <c:ptCount val="3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F2-42C0-9EF5-42CF8643524B}"/>
            </c:ext>
          </c:extLst>
        </c:ser>
        <c:ser>
          <c:idx val="5"/>
          <c:order val="3"/>
          <c:tx>
            <c:strRef>
              <c:f>USA!$F$19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USA!$A$25:$A$394</c:f>
              <c:numCache>
                <c:formatCode>m/d/yyyy</c:formatCode>
                <c:ptCount val="370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</c:numCache>
            </c:numRef>
          </c:xVal>
          <c:yVal>
            <c:numRef>
              <c:f>USA!$F$25:$F$394</c:f>
              <c:numCache>
                <c:formatCode>General</c:formatCode>
                <c:ptCount val="3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F2-42C0-9EF5-42CF8643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85712"/>
        <c:axId val="423990304"/>
      </c:scatterChart>
      <c:valAx>
        <c:axId val="423985712"/>
        <c:scaling>
          <c:orientation val="minMax"/>
          <c:max val="44500"/>
          <c:min val="438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90304"/>
        <c:crosses val="autoZero"/>
        <c:crossBetween val="midCat"/>
        <c:majorUnit val="30.5"/>
      </c:valAx>
      <c:valAx>
        <c:axId val="423990304"/>
        <c:scaling>
          <c:orientation val="minMax"/>
          <c:max val="3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8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492455464343554"/>
          <c:y val="0.90624930282121718"/>
          <c:w val="0.25596649355000839"/>
          <c:h val="9.3750697178782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Grey Wolf Population Models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650240594925638"/>
          <c:y val="0.13609257434425401"/>
          <c:w val="0.75083048993875778"/>
          <c:h val="0.77660575989645131"/>
        </c:manualLayout>
      </c:layout>
      <c:scatterChart>
        <c:scatterStyle val="lineMarker"/>
        <c:varyColors val="0"/>
        <c:ser>
          <c:idx val="0"/>
          <c:order val="0"/>
          <c:tx>
            <c:strRef>
              <c:f>Wolves!$B$11</c:f>
              <c:strCache>
                <c:ptCount val="1"/>
                <c:pt idx="0">
                  <c:v>Model 1</c:v>
                </c:pt>
              </c:strCache>
            </c:strRef>
          </c:tx>
          <c:marker>
            <c:symbol val="none"/>
          </c:marker>
          <c:xVal>
            <c:numRef>
              <c:f>Wolves!$A$12:$A$66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xVal>
          <c:yVal>
            <c:numRef>
              <c:f>Wolves!$B$12:$B$66</c:f>
              <c:numCache>
                <c:formatCode>_(* #,##0_);_(* \(#,##0\);_(* "-"??_);_(@_)</c:formatCode>
                <c:ptCount val="55"/>
                <c:pt idx="0">
                  <c:v>782</c:v>
                </c:pt>
                <c:pt idx="1">
                  <c:v>793.25</c:v>
                </c:pt>
                <c:pt idx="2">
                  <c:v>808.2</c:v>
                </c:pt>
                <c:pt idx="3">
                  <c:v>826.85</c:v>
                </c:pt>
                <c:pt idx="4">
                  <c:v>849.2</c:v>
                </c:pt>
                <c:pt idx="5">
                  <c:v>875.25</c:v>
                </c:pt>
                <c:pt idx="6">
                  <c:v>905</c:v>
                </c:pt>
                <c:pt idx="7">
                  <c:v>938.45</c:v>
                </c:pt>
                <c:pt idx="8">
                  <c:v>975.6</c:v>
                </c:pt>
                <c:pt idx="9">
                  <c:v>1016.45</c:v>
                </c:pt>
                <c:pt idx="10">
                  <c:v>1061</c:v>
                </c:pt>
                <c:pt idx="11">
                  <c:v>1109.25</c:v>
                </c:pt>
                <c:pt idx="12">
                  <c:v>1161.2</c:v>
                </c:pt>
                <c:pt idx="13">
                  <c:v>1216.8499999999999</c:v>
                </c:pt>
                <c:pt idx="14">
                  <c:v>1276.2</c:v>
                </c:pt>
                <c:pt idx="15">
                  <c:v>1339.25</c:v>
                </c:pt>
                <c:pt idx="16">
                  <c:v>1406</c:v>
                </c:pt>
                <c:pt idx="17">
                  <c:v>1476.45</c:v>
                </c:pt>
                <c:pt idx="18">
                  <c:v>1550.6</c:v>
                </c:pt>
                <c:pt idx="19">
                  <c:v>1628.45</c:v>
                </c:pt>
                <c:pt idx="20">
                  <c:v>1710</c:v>
                </c:pt>
                <c:pt idx="21">
                  <c:v>1795.25</c:v>
                </c:pt>
                <c:pt idx="22">
                  <c:v>1884.2</c:v>
                </c:pt>
                <c:pt idx="23">
                  <c:v>1976.8500000000001</c:v>
                </c:pt>
                <c:pt idx="24">
                  <c:v>2073.2000000000003</c:v>
                </c:pt>
                <c:pt idx="25">
                  <c:v>2173.25</c:v>
                </c:pt>
                <c:pt idx="26">
                  <c:v>2277</c:v>
                </c:pt>
                <c:pt idx="27">
                  <c:v>2384.4499999999998</c:v>
                </c:pt>
                <c:pt idx="28">
                  <c:v>2495.6000000000004</c:v>
                </c:pt>
                <c:pt idx="29">
                  <c:v>2610.4500000000003</c:v>
                </c:pt>
                <c:pt idx="30">
                  <c:v>2729</c:v>
                </c:pt>
                <c:pt idx="31">
                  <c:v>2851.25</c:v>
                </c:pt>
                <c:pt idx="32">
                  <c:v>2977.2000000000003</c:v>
                </c:pt>
                <c:pt idx="33">
                  <c:v>3106.85</c:v>
                </c:pt>
                <c:pt idx="34">
                  <c:v>3240.2</c:v>
                </c:pt>
                <c:pt idx="35">
                  <c:v>3377.25</c:v>
                </c:pt>
                <c:pt idx="36">
                  <c:v>3518</c:v>
                </c:pt>
                <c:pt idx="37">
                  <c:v>3662.4500000000003</c:v>
                </c:pt>
                <c:pt idx="38">
                  <c:v>3810.6</c:v>
                </c:pt>
                <c:pt idx="39">
                  <c:v>3962.45</c:v>
                </c:pt>
                <c:pt idx="40">
                  <c:v>4118</c:v>
                </c:pt>
                <c:pt idx="41">
                  <c:v>4277.25</c:v>
                </c:pt>
                <c:pt idx="42">
                  <c:v>4440.2000000000007</c:v>
                </c:pt>
                <c:pt idx="43">
                  <c:v>4606.8500000000004</c:v>
                </c:pt>
                <c:pt idx="44">
                  <c:v>4777.2000000000007</c:v>
                </c:pt>
                <c:pt idx="45">
                  <c:v>4951.25</c:v>
                </c:pt>
                <c:pt idx="46">
                  <c:v>5129</c:v>
                </c:pt>
                <c:pt idx="47">
                  <c:v>5310.45</c:v>
                </c:pt>
                <c:pt idx="48">
                  <c:v>5495.6</c:v>
                </c:pt>
                <c:pt idx="49">
                  <c:v>5684.4500000000007</c:v>
                </c:pt>
                <c:pt idx="50">
                  <c:v>5877</c:v>
                </c:pt>
                <c:pt idx="51">
                  <c:v>6073.25</c:v>
                </c:pt>
                <c:pt idx="52">
                  <c:v>6273.2000000000007</c:v>
                </c:pt>
                <c:pt idx="53">
                  <c:v>6476.85</c:v>
                </c:pt>
                <c:pt idx="54">
                  <c:v>6684.2000000000007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2-4DA2-857E-79DF77CF84CA}"/>
            </c:ext>
          </c:extLst>
        </c:ser>
        <c:ser>
          <c:idx val="1"/>
          <c:order val="1"/>
          <c:tx>
            <c:strRef>
              <c:f>Wolves!$C$11</c:f>
              <c:strCache>
                <c:ptCount val="1"/>
                <c:pt idx="0">
                  <c:v>Model 2</c:v>
                </c:pt>
              </c:strCache>
            </c:strRef>
          </c:tx>
          <c:marker>
            <c:symbol val="none"/>
          </c:marker>
          <c:xVal>
            <c:numRef>
              <c:f>Wolves!$A$12:$A$66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xVal>
          <c:yVal>
            <c:numRef>
              <c:f>Wolves!$C$12:$C$66</c:f>
              <c:numCache>
                <c:formatCode>_(* #,##0_);_(* \(#,##0\);_(* "-"??_);_(@_)</c:formatCode>
                <c:ptCount val="55"/>
                <c:pt idx="18">
                  <c:v>1.26</c:v>
                </c:pt>
                <c:pt idx="19">
                  <c:v>1.6406815273391266</c:v>
                </c:pt>
                <c:pt idx="20">
                  <c:v>2.136377677898293</c:v>
                </c:pt>
                <c:pt idx="21">
                  <c:v>2.7818376123391975</c:v>
                </c:pt>
                <c:pt idx="22">
                  <c:v>3.6223091925572248</c:v>
                </c:pt>
                <c:pt idx="23">
                  <c:v>4.7167109353486874</c:v>
                </c:pt>
                <c:pt idx="24">
                  <c:v>6.1417623027182895</c:v>
                </c:pt>
                <c:pt idx="25">
                  <c:v>7.997361869347392</c:v>
                </c:pt>
                <c:pt idx="26">
                  <c:v>10.413590386098868</c:v>
                </c:pt>
                <c:pt idx="27">
                  <c:v>13.559829666467254</c:v>
                </c:pt>
                <c:pt idx="28">
                  <c:v>17.656636545744355</c:v>
                </c:pt>
                <c:pt idx="29">
                  <c:v>22.99120429805054</c:v>
                </c:pt>
                <c:pt idx="30">
                  <c:v>29.937495383405924</c:v>
                </c:pt>
                <c:pt idx="31">
                  <c:v>38.98245686536071</c:v>
                </c:pt>
                <c:pt idx="32">
                  <c:v>50.760156245469538</c:v>
                </c:pt>
                <c:pt idx="33">
                  <c:v>66.096230695864804</c:v>
                </c:pt>
                <c:pt idx="34">
                  <c:v>86.065765658294254</c:v>
                </c:pt>
                <c:pt idx="35">
                  <c:v>112.06866019989015</c:v>
                </c:pt>
                <c:pt idx="36">
                  <c:v>145.9277623679408</c:v>
                </c:pt>
                <c:pt idx="37">
                  <c:v>190.01665400239213</c:v>
                </c:pt>
                <c:pt idx="38">
                  <c:v>247.426042943266</c:v>
                </c:pt>
                <c:pt idx="39">
                  <c:v>322.18042701558261</c:v>
                </c:pt>
                <c:pt idx="40">
                  <c:v>419.52021831325214</c:v>
                </c:pt>
                <c:pt idx="41">
                  <c:v>546.26910518399245</c:v>
                </c:pt>
                <c:pt idx="42">
                  <c:v>711.31240462813571</c:v>
                </c:pt>
                <c:pt idx="43">
                  <c:v>926.21993844488622</c:v>
                </c:pt>
                <c:pt idx="44">
                  <c:v>1206.0570978251653</c:v>
                </c:pt>
                <c:pt idx="45">
                  <c:v>1570.4409534269726</c:v>
                </c:pt>
                <c:pt idx="46">
                  <c:v>2044.9154460829207</c:v>
                </c:pt>
                <c:pt idx="47">
                  <c:v>2662.7420613957925</c:v>
                </c:pt>
                <c:pt idx="48">
                  <c:v>3467.2315176198258</c:v>
                </c:pt>
                <c:pt idx="49">
                  <c:v>4514.7799221959203</c:v>
                </c:pt>
                <c:pt idx="50">
                  <c:v>5878.822236784461</c:v>
                </c:pt>
                <c:pt idx="51">
                  <c:v>7654.9801955577332</c:v>
                </c:pt>
                <c:pt idx="52">
                  <c:v>9967.7655547606682</c:v>
                </c:pt>
                <c:pt idx="53">
                  <c:v>12979.308582970682</c:v>
                </c:pt>
                <c:pt idx="54">
                  <c:v>16900.723674376346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C2-4DA2-857E-79DF77CF84CA}"/>
            </c:ext>
          </c:extLst>
        </c:ser>
        <c:ser>
          <c:idx val="2"/>
          <c:order val="2"/>
          <c:tx>
            <c:strRef>
              <c:f>Wolves!$D$11</c:f>
              <c:strCache>
                <c:ptCount val="1"/>
                <c:pt idx="0">
                  <c:v>Observed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Wolves!$A$12:$A$66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xVal>
          <c:yVal>
            <c:numRef>
              <c:f>Wolves!$D$12:$D$66</c:f>
              <c:numCache>
                <c:formatCode>_(* #,##0_);_(* \(#,##0\);_(* "-"??_);_(@_)</c:formatCode>
                <c:ptCount val="55"/>
                <c:pt idx="3">
                  <c:v>545</c:v>
                </c:pt>
                <c:pt idx="10">
                  <c:v>768</c:v>
                </c:pt>
                <c:pt idx="12">
                  <c:v>866</c:v>
                </c:pt>
                <c:pt idx="13">
                  <c:v>774</c:v>
                </c:pt>
                <c:pt idx="16">
                  <c:v>1144</c:v>
                </c:pt>
                <c:pt idx="18">
                  <c:v>1279</c:v>
                </c:pt>
                <c:pt idx="29">
                  <c:v>1594</c:v>
                </c:pt>
                <c:pt idx="36">
                  <c:v>2462</c:v>
                </c:pt>
                <c:pt idx="38">
                  <c:v>2868</c:v>
                </c:pt>
                <c:pt idx="41">
                  <c:v>3551</c:v>
                </c:pt>
                <c:pt idx="44">
                  <c:v>4614</c:v>
                </c:pt>
                <c:pt idx="45">
                  <c:v>4267</c:v>
                </c:pt>
                <c:pt idx="48">
                  <c:v>5359</c:v>
                </c:pt>
                <c:pt idx="50">
                  <c:v>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C2-4DA2-857E-79DF77CF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22624"/>
        <c:axId val="149724160"/>
      </c:scatterChart>
      <c:valAx>
        <c:axId val="1497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724160"/>
        <c:crosses val="autoZero"/>
        <c:crossBetween val="midCat"/>
      </c:valAx>
      <c:valAx>
        <c:axId val="14972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Grey Wolves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9722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494400699912514"/>
          <c:y val="0.14901204472728583"/>
          <c:w val="0.2600777175580325"/>
          <c:h val="0.156706239843662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Logs!$C$3</c:f>
              <c:strCache>
                <c:ptCount val="1"/>
                <c:pt idx="0">
                  <c:v>e^x</c:v>
                </c:pt>
              </c:strCache>
            </c:strRef>
          </c:tx>
          <c:marker>
            <c:symbol val="none"/>
          </c:marker>
          <c:xVal>
            <c:numRef>
              <c:f>Logs!$A$4:$A$34</c:f>
              <c:numCache>
                <c:formatCode>General</c:formatCod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-0.5</c:v>
                </c:pt>
                <c:pt idx="11">
                  <c:v>0</c:v>
                </c:pt>
                <c:pt idx="12">
                  <c:v>0.1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</c:numCache>
            </c:numRef>
          </c:xVal>
          <c:yVal>
            <c:numRef>
              <c:f>Logs!$C$4:$C$34</c:f>
              <c:numCache>
                <c:formatCode>General</c:formatCode>
                <c:ptCount val="31"/>
                <c:pt idx="0">
                  <c:v>4.5399929762484854E-5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40-4515-A367-67BEAF816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22496"/>
        <c:axId val="150124032"/>
      </c:scatterChart>
      <c:valAx>
        <c:axId val="1501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124032"/>
        <c:crosses val="autoZero"/>
        <c:crossBetween val="midCat"/>
      </c:valAx>
      <c:valAx>
        <c:axId val="15012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22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557212</xdr:colOff>
      <xdr:row>0</xdr:row>
      <xdr:rowOff>190500</xdr:rowOff>
    </xdr:from>
    <xdr:to>
      <xdr:col>11</xdr:col>
      <xdr:colOff>252412</xdr:colOff>
      <xdr:row>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66675</xdr:rowOff>
    </xdr:from>
    <xdr:to>
      <xdr:col>11</xdr:col>
      <xdr:colOff>533400</xdr:colOff>
      <xdr:row>15</xdr:row>
      <xdr:rowOff>238125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123825</xdr:rowOff>
    </xdr:from>
    <xdr:to>
      <xdr:col>10</xdr:col>
      <xdr:colOff>485775</xdr:colOff>
      <xdr:row>11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14287</xdr:rowOff>
    </xdr:from>
    <xdr:to>
      <xdr:col>12</xdr:col>
      <xdr:colOff>590550</xdr:colOff>
      <xdr:row>14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59127-243F-4C8E-BA29-5C3B4508F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</xdr:rowOff>
    </xdr:from>
    <xdr:to>
      <xdr:col>12</xdr:col>
      <xdr:colOff>590550</xdr:colOff>
      <xdr:row>12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D5F09-4437-4BCF-8E9C-B23C32BAE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13</xdr:col>
      <xdr:colOff>609599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F13E2A-1F37-4F09-8229-0ED5758B9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</xdr:rowOff>
    </xdr:from>
    <xdr:to>
      <xdr:col>12</xdr:col>
      <xdr:colOff>47625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183B78-6597-4C7C-B0B8-2E4153ACD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90487</xdr:rowOff>
    </xdr:from>
    <xdr:to>
      <xdr:col>9</xdr:col>
      <xdr:colOff>0</xdr:colOff>
      <xdr:row>15</xdr:row>
      <xdr:rowOff>276225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E1F70-8006-449A-9CD2-E56D6E609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</xdr:row>
      <xdr:rowOff>38100</xdr:rowOff>
    </xdr:from>
    <xdr:to>
      <xdr:col>11</xdr:col>
      <xdr:colOff>47625</xdr:colOff>
      <xdr:row>12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C59920-5719-4BEC-9AAC-FF513665A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</xdr:row>
      <xdr:rowOff>38100</xdr:rowOff>
    </xdr:from>
    <xdr:to>
      <xdr:col>18</xdr:col>
      <xdr:colOff>390525</xdr:colOff>
      <xdr:row>12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B4457A-341B-47FB-80C8-C26A4F743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AF62-417E-4A47-8200-0B06796A7B56}">
  <dimension ref="A1:D21"/>
  <sheetViews>
    <sheetView workbookViewId="0"/>
  </sheetViews>
  <sheetFormatPr defaultRowHeight="15" x14ac:dyDescent="0.25"/>
  <cols>
    <col min="1" max="1" width="62" bestFit="1" customWidth="1"/>
    <col min="2" max="2" width="29.5703125" bestFit="1" customWidth="1"/>
    <col min="3" max="4" width="32.28515625" bestFit="1" customWidth="1"/>
    <col min="6" max="6" width="19.28515625" bestFit="1" customWidth="1"/>
  </cols>
  <sheetData>
    <row r="1" spans="1:4" ht="26.25" x14ac:dyDescent="0.4">
      <c r="A1" s="2" t="s">
        <v>45</v>
      </c>
      <c r="B1" s="1"/>
      <c r="C1" s="1"/>
      <c r="D1" s="1"/>
    </row>
    <row r="2" spans="1:4" ht="24" thickBot="1" x14ac:dyDescent="0.4">
      <c r="A2" s="1"/>
      <c r="B2" s="3" t="s">
        <v>44</v>
      </c>
      <c r="C2" s="3" t="s">
        <v>43</v>
      </c>
      <c r="D2" s="3" t="s">
        <v>42</v>
      </c>
    </row>
    <row r="3" spans="1:4" ht="24" thickTop="1" x14ac:dyDescent="0.35">
      <c r="A3" s="1">
        <v>1</v>
      </c>
      <c r="B3" s="18">
        <v>1</v>
      </c>
      <c r="C3" s="17">
        <v>1</v>
      </c>
      <c r="D3" s="17">
        <f>SUM(C$3)</f>
        <v>1</v>
      </c>
    </row>
    <row r="4" spans="1:4" ht="23.25" x14ac:dyDescent="0.35">
      <c r="A4" s="20" t="s">
        <v>41</v>
      </c>
      <c r="B4" s="18">
        <v>1</v>
      </c>
      <c r="C4" s="17">
        <f t="shared" ref="C4:C18" si="0">1/B4</f>
        <v>1</v>
      </c>
      <c r="D4" s="17">
        <f>SUM(C$3:C4)</f>
        <v>2</v>
      </c>
    </row>
    <row r="5" spans="1:4" ht="23.25" x14ac:dyDescent="0.35">
      <c r="A5" s="19" t="s">
        <v>40</v>
      </c>
      <c r="B5" s="18">
        <f>1*2</f>
        <v>2</v>
      </c>
      <c r="C5" s="17">
        <f t="shared" si="0"/>
        <v>0.5</v>
      </c>
      <c r="D5" s="17">
        <f>SUM(C$3:C5)</f>
        <v>2.5</v>
      </c>
    </row>
    <row r="6" spans="1:4" ht="23.25" x14ac:dyDescent="0.35">
      <c r="A6" s="19" t="s">
        <v>39</v>
      </c>
      <c r="B6" s="18">
        <f>1*2*3</f>
        <v>6</v>
      </c>
      <c r="C6" s="17">
        <f t="shared" si="0"/>
        <v>0.16666666666666666</v>
      </c>
      <c r="D6" s="17">
        <f>SUM(C$3:C6)</f>
        <v>2.6666666666666665</v>
      </c>
    </row>
    <row r="7" spans="1:4" ht="23.25" x14ac:dyDescent="0.35">
      <c r="A7" s="19" t="s">
        <v>38</v>
      </c>
      <c r="B7" s="18">
        <f>1*2*3*4</f>
        <v>24</v>
      </c>
      <c r="C7" s="17">
        <f t="shared" si="0"/>
        <v>4.1666666666666664E-2</v>
      </c>
      <c r="D7" s="17">
        <f>SUM(C$3:C7)</f>
        <v>2.708333333333333</v>
      </c>
    </row>
    <row r="8" spans="1:4" ht="23.25" x14ac:dyDescent="0.35">
      <c r="A8" s="19" t="s">
        <v>37</v>
      </c>
      <c r="B8" s="18">
        <f>1*2*3*4*5</f>
        <v>120</v>
      </c>
      <c r="C8" s="17">
        <f t="shared" si="0"/>
        <v>8.3333333333333332E-3</v>
      </c>
      <c r="D8" s="17">
        <f>SUM(C$3:C8)</f>
        <v>2.7166666666666663</v>
      </c>
    </row>
    <row r="9" spans="1:4" ht="23.25" x14ac:dyDescent="0.35">
      <c r="A9" s="19" t="s">
        <v>36</v>
      </c>
      <c r="B9" s="18">
        <f>1*2*3*4*5*6</f>
        <v>720</v>
      </c>
      <c r="C9" s="17">
        <f t="shared" si="0"/>
        <v>1.3888888888888889E-3</v>
      </c>
      <c r="D9" s="17">
        <f>SUM(C$3:C9)</f>
        <v>2.7180555555555554</v>
      </c>
    </row>
    <row r="10" spans="1:4" ht="23.25" x14ac:dyDescent="0.35">
      <c r="A10" s="19" t="s">
        <v>35</v>
      </c>
      <c r="B10" s="18">
        <f>1*2*3*4*5*6*7</f>
        <v>5040</v>
      </c>
      <c r="C10" s="17">
        <f t="shared" si="0"/>
        <v>1.9841269841269841E-4</v>
      </c>
      <c r="D10" s="17">
        <f>SUM(C$3:C10)</f>
        <v>2.7182539682539684</v>
      </c>
    </row>
    <row r="11" spans="1:4" ht="23.25" x14ac:dyDescent="0.35">
      <c r="A11" s="19" t="s">
        <v>34</v>
      </c>
      <c r="B11" s="18">
        <f>1*2*3*4*5*6*7*8</f>
        <v>40320</v>
      </c>
      <c r="C11" s="17">
        <f t="shared" si="0"/>
        <v>2.4801587301587302E-5</v>
      </c>
      <c r="D11" s="17">
        <f>SUM(C$3:C11)</f>
        <v>2.71827876984127</v>
      </c>
    </row>
    <row r="12" spans="1:4" ht="23.25" x14ac:dyDescent="0.35">
      <c r="A12" s="19" t="s">
        <v>33</v>
      </c>
      <c r="B12" s="18">
        <f>1*2*3*4*5*6*7*8*9</f>
        <v>362880</v>
      </c>
      <c r="C12" s="17">
        <f t="shared" si="0"/>
        <v>2.7557319223985893E-6</v>
      </c>
      <c r="D12" s="17">
        <f>SUM(C$3:C12)</f>
        <v>2.7182815255731922</v>
      </c>
    </row>
    <row r="13" spans="1:4" ht="23.25" x14ac:dyDescent="0.35">
      <c r="A13" s="19" t="s">
        <v>32</v>
      </c>
      <c r="B13" s="18">
        <f>1*2*3*4*5*6*7*8*9*10</f>
        <v>3628800</v>
      </c>
      <c r="C13" s="17">
        <f t="shared" si="0"/>
        <v>2.7557319223985888E-7</v>
      </c>
      <c r="D13" s="17">
        <f>SUM(C$3:C13)</f>
        <v>2.7182818011463845</v>
      </c>
    </row>
    <row r="14" spans="1:4" ht="23.25" x14ac:dyDescent="0.35">
      <c r="A14" s="19" t="s">
        <v>31</v>
      </c>
      <c r="B14" s="18">
        <f>1*2*3*4*5*6*7*8*9*10*11</f>
        <v>39916800</v>
      </c>
      <c r="C14" s="17">
        <f t="shared" si="0"/>
        <v>2.505210838544172E-8</v>
      </c>
      <c r="D14" s="17">
        <f>SUM(C$3:C14)</f>
        <v>2.7182818261984929</v>
      </c>
    </row>
    <row r="15" spans="1:4" ht="23.25" x14ac:dyDescent="0.35">
      <c r="A15" s="19" t="s">
        <v>30</v>
      </c>
      <c r="B15" s="18">
        <f>1*2*3*4*5*6*7*8*9*10*11*12</f>
        <v>479001600</v>
      </c>
      <c r="C15" s="17">
        <f t="shared" si="0"/>
        <v>2.08767569878681E-9</v>
      </c>
      <c r="D15" s="17">
        <f>SUM(C$3:C15)</f>
        <v>2.7182818282861687</v>
      </c>
    </row>
    <row r="16" spans="1:4" ht="23.25" x14ac:dyDescent="0.35">
      <c r="A16" s="19" t="s">
        <v>29</v>
      </c>
      <c r="B16" s="18">
        <f>1*2*3*4*5*6*7*8*9*10*11*12*13</f>
        <v>6227020800</v>
      </c>
      <c r="C16" s="17">
        <f t="shared" si="0"/>
        <v>1.6059043836821613E-10</v>
      </c>
      <c r="D16" s="17">
        <f>SUM(C$3:C16)</f>
        <v>2.7182818284467594</v>
      </c>
    </row>
    <row r="17" spans="1:4" ht="23.25" x14ac:dyDescent="0.35">
      <c r="A17" s="19" t="s">
        <v>28</v>
      </c>
      <c r="B17" s="18">
        <f>1*2*3*4*5*6*7*8*9*10*11*12*13*14</f>
        <v>87178291200</v>
      </c>
      <c r="C17" s="17">
        <f t="shared" si="0"/>
        <v>1.1470745597729725E-11</v>
      </c>
      <c r="D17" s="17">
        <f>SUM(C$3:C17)</f>
        <v>2.7182818284582302</v>
      </c>
    </row>
    <row r="18" spans="1:4" ht="23.25" x14ac:dyDescent="0.35">
      <c r="A18" s="19" t="s">
        <v>27</v>
      </c>
      <c r="B18" s="18">
        <f>1*2*3*4*5*6*7*8*9*10*11*12*13*14*15</f>
        <v>1307674368000</v>
      </c>
      <c r="C18" s="17">
        <f t="shared" si="0"/>
        <v>7.6471637318198164E-13</v>
      </c>
      <c r="D18" s="17">
        <f>SUM(C$3:C18)</f>
        <v>2.7182818284589949</v>
      </c>
    </row>
    <row r="19" spans="1:4" x14ac:dyDescent="0.25">
      <c r="A19" s="16"/>
      <c r="B19" s="15"/>
      <c r="C19" s="14"/>
      <c r="D19" s="13"/>
    </row>
    <row r="20" spans="1:4" x14ac:dyDescent="0.25">
      <c r="A20" s="16"/>
      <c r="B20" s="15"/>
      <c r="C20" s="14"/>
      <c r="D20" s="13"/>
    </row>
    <row r="21" spans="1:4" x14ac:dyDescent="0.25">
      <c r="A21" s="16"/>
      <c r="B21" s="15"/>
      <c r="C21" s="14"/>
      <c r="D21" s="13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1E1C-1BFD-40BD-89C8-655C073EC690}">
  <dimension ref="A1:C34"/>
  <sheetViews>
    <sheetView workbookViewId="0"/>
  </sheetViews>
  <sheetFormatPr defaultRowHeight="15" x14ac:dyDescent="0.25"/>
  <cols>
    <col min="1" max="1" width="9.28515625" bestFit="1" customWidth="1"/>
    <col min="2" max="2" width="11.5703125" bestFit="1" customWidth="1"/>
    <col min="3" max="3" width="20.42578125" bestFit="1" customWidth="1"/>
  </cols>
  <sheetData>
    <row r="1" spans="1:3" ht="26.25" x14ac:dyDescent="0.4">
      <c r="A1" s="2" t="s">
        <v>60</v>
      </c>
    </row>
    <row r="3" spans="1:3" ht="24" thickBot="1" x14ac:dyDescent="0.4">
      <c r="A3" s="1"/>
      <c r="B3" s="3" t="s">
        <v>59</v>
      </c>
      <c r="C3" s="3" t="s">
        <v>58</v>
      </c>
    </row>
    <row r="4" spans="1:3" ht="24" thickTop="1" x14ac:dyDescent="0.35">
      <c r="A4" s="1">
        <v>-10</v>
      </c>
      <c r="B4" s="1" t="e">
        <f>LN(A4)+LN(A4)</f>
        <v>#NUM!</v>
      </c>
      <c r="C4" s="1">
        <f>EXP(A4)</f>
        <v>4.5399929762484854E-5</v>
      </c>
    </row>
    <row r="5" spans="1:3" ht="23.25" x14ac:dyDescent="0.35">
      <c r="A5" s="1">
        <v>-9</v>
      </c>
      <c r="B5" s="1"/>
      <c r="C5" s="1"/>
    </row>
    <row r="6" spans="1:3" ht="23.25" x14ac:dyDescent="0.35">
      <c r="A6" s="1">
        <v>-8</v>
      </c>
      <c r="B6" s="1"/>
      <c r="C6" s="1"/>
    </row>
    <row r="7" spans="1:3" ht="23.25" x14ac:dyDescent="0.35">
      <c r="A7" s="1">
        <v>-7</v>
      </c>
      <c r="B7" s="1"/>
      <c r="C7" s="1"/>
    </row>
    <row r="8" spans="1:3" ht="23.25" x14ac:dyDescent="0.35">
      <c r="A8" s="1">
        <v>-6</v>
      </c>
      <c r="B8" s="1"/>
      <c r="C8" s="1"/>
    </row>
    <row r="9" spans="1:3" ht="23.25" x14ac:dyDescent="0.35">
      <c r="A9" s="1">
        <v>-5</v>
      </c>
      <c r="B9" s="1"/>
      <c r="C9" s="1"/>
    </row>
    <row r="10" spans="1:3" ht="23.25" x14ac:dyDescent="0.35">
      <c r="A10" s="1">
        <v>-4</v>
      </c>
      <c r="B10" s="1"/>
      <c r="C10" s="1"/>
    </row>
    <row r="11" spans="1:3" ht="23.25" x14ac:dyDescent="0.35">
      <c r="A11" s="1">
        <v>-3</v>
      </c>
      <c r="B11" s="1"/>
      <c r="C11" s="1"/>
    </row>
    <row r="12" spans="1:3" ht="23.25" x14ac:dyDescent="0.35">
      <c r="A12" s="1">
        <v>-2</v>
      </c>
      <c r="B12" s="1"/>
      <c r="C12" s="1"/>
    </row>
    <row r="13" spans="1:3" ht="23.25" x14ac:dyDescent="0.35">
      <c r="A13" s="1">
        <v>-1</v>
      </c>
      <c r="B13" s="1"/>
      <c r="C13" s="1"/>
    </row>
    <row r="14" spans="1:3" ht="23.25" x14ac:dyDescent="0.35">
      <c r="A14" s="1">
        <v>-0.5</v>
      </c>
      <c r="B14" s="1"/>
      <c r="C14" s="1"/>
    </row>
    <row r="15" spans="1:3" ht="23.25" x14ac:dyDescent="0.35">
      <c r="A15" s="1">
        <v>0</v>
      </c>
      <c r="B15" s="1"/>
      <c r="C15" s="1"/>
    </row>
    <row r="16" spans="1:3" ht="23.25" x14ac:dyDescent="0.35">
      <c r="A16" s="1">
        <v>0.1</v>
      </c>
      <c r="B16" s="1"/>
      <c r="C16" s="1"/>
    </row>
    <row r="17" spans="1:3" ht="23.25" x14ac:dyDescent="0.35">
      <c r="A17" s="1">
        <v>0.2</v>
      </c>
      <c r="B17" s="1"/>
      <c r="C17" s="1"/>
    </row>
    <row r="18" spans="1:3" ht="23.25" x14ac:dyDescent="0.35">
      <c r="A18" s="1">
        <v>0.3</v>
      </c>
      <c r="B18" s="1"/>
      <c r="C18" s="1"/>
    </row>
    <row r="19" spans="1:3" ht="23.25" x14ac:dyDescent="0.35">
      <c r="A19" s="1">
        <v>0.4</v>
      </c>
      <c r="B19" s="1"/>
      <c r="C19" s="1"/>
    </row>
    <row r="20" spans="1:3" ht="23.25" x14ac:dyDescent="0.35">
      <c r="A20" s="1">
        <v>0.5</v>
      </c>
      <c r="B20" s="1"/>
      <c r="C20" s="1"/>
    </row>
    <row r="21" spans="1:3" ht="23.25" x14ac:dyDescent="0.35">
      <c r="A21" s="1">
        <v>0.6</v>
      </c>
      <c r="B21" s="1"/>
      <c r="C21" s="1"/>
    </row>
    <row r="22" spans="1:3" ht="23.25" x14ac:dyDescent="0.35">
      <c r="A22" s="1">
        <v>0.7</v>
      </c>
      <c r="B22" s="1"/>
      <c r="C22" s="1"/>
    </row>
    <row r="23" spans="1:3" ht="23.25" x14ac:dyDescent="0.35">
      <c r="A23" s="1">
        <v>0.8</v>
      </c>
      <c r="B23" s="1"/>
      <c r="C23" s="1"/>
    </row>
    <row r="24" spans="1:3" ht="23.25" x14ac:dyDescent="0.35">
      <c r="A24" s="1">
        <v>0.9</v>
      </c>
      <c r="B24" s="1"/>
      <c r="C24" s="1"/>
    </row>
    <row r="25" spans="1:3" ht="23.25" x14ac:dyDescent="0.35">
      <c r="A25" s="1">
        <v>1</v>
      </c>
      <c r="B25" s="1"/>
      <c r="C25" s="1"/>
    </row>
    <row r="26" spans="1:3" ht="23.25" x14ac:dyDescent="0.35">
      <c r="A26" s="1">
        <v>2</v>
      </c>
      <c r="B26" s="1"/>
      <c r="C26" s="1"/>
    </row>
    <row r="27" spans="1:3" ht="23.25" x14ac:dyDescent="0.35">
      <c r="A27" s="1">
        <v>3</v>
      </c>
      <c r="B27" s="1"/>
      <c r="C27" s="1"/>
    </row>
    <row r="28" spans="1:3" ht="23.25" x14ac:dyDescent="0.35">
      <c r="A28" s="1">
        <v>4</v>
      </c>
      <c r="B28" s="1"/>
      <c r="C28" s="1"/>
    </row>
    <row r="29" spans="1:3" ht="23.25" x14ac:dyDescent="0.35">
      <c r="A29" s="1">
        <v>5</v>
      </c>
      <c r="B29" s="1"/>
      <c r="C29" s="1"/>
    </row>
    <row r="30" spans="1:3" ht="23.25" x14ac:dyDescent="0.35">
      <c r="A30" s="1">
        <v>6</v>
      </c>
      <c r="B30" s="1"/>
      <c r="C30" s="1"/>
    </row>
    <row r="31" spans="1:3" ht="23.25" x14ac:dyDescent="0.35">
      <c r="A31" s="1">
        <v>7</v>
      </c>
      <c r="B31" s="1"/>
      <c r="C31" s="1"/>
    </row>
    <row r="32" spans="1:3" ht="23.25" x14ac:dyDescent="0.35">
      <c r="A32" s="1">
        <v>8</v>
      </c>
      <c r="B32" s="1"/>
      <c r="C32" s="1"/>
    </row>
    <row r="33" spans="1:3" ht="23.25" x14ac:dyDescent="0.35">
      <c r="A33" s="1">
        <v>9</v>
      </c>
      <c r="B33" s="1"/>
      <c r="C33" s="1"/>
    </row>
    <row r="34" spans="1:3" ht="23.25" x14ac:dyDescent="0.35">
      <c r="A34" s="1">
        <v>10</v>
      </c>
      <c r="B34" s="1"/>
      <c r="C34" s="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>
      <selection activeCell="C6" sqref="C6"/>
    </sheetView>
  </sheetViews>
  <sheetFormatPr defaultRowHeight="15" x14ac:dyDescent="0.25"/>
  <cols>
    <col min="1" max="3" width="17.85546875" customWidth="1"/>
    <col min="7" max="7" width="13.140625" customWidth="1"/>
  </cols>
  <sheetData>
    <row r="1" spans="1:7" ht="26.25" x14ac:dyDescent="0.4">
      <c r="A1" s="2" t="s">
        <v>0</v>
      </c>
    </row>
    <row r="2" spans="1:7" ht="23.25" x14ac:dyDescent="0.35">
      <c r="A2" s="1" t="s">
        <v>1</v>
      </c>
      <c r="B2" s="1"/>
    </row>
    <row r="3" spans="1:7" ht="24" thickBot="1" x14ac:dyDescent="0.4">
      <c r="A3" s="1" t="s">
        <v>8</v>
      </c>
      <c r="B3" s="1"/>
      <c r="C3" s="1"/>
    </row>
    <row r="4" spans="1:7" ht="24" thickBot="1" x14ac:dyDescent="0.4">
      <c r="B4" s="4" t="s">
        <v>2</v>
      </c>
      <c r="C4" s="1">
        <v>192</v>
      </c>
      <c r="G4" s="5">
        <f>-0.0125</f>
        <v>-1.2500000000000001E-2</v>
      </c>
    </row>
    <row r="5" spans="1:7" ht="24" thickBot="1" x14ac:dyDescent="0.4">
      <c r="A5" s="1"/>
      <c r="B5" s="4" t="s">
        <v>3</v>
      </c>
      <c r="C5" s="1">
        <v>70</v>
      </c>
    </row>
    <row r="6" spans="1:7" ht="24" thickBot="1" x14ac:dyDescent="0.4">
      <c r="B6" s="4" t="s">
        <v>4</v>
      </c>
      <c r="C6" s="5"/>
    </row>
    <row r="7" spans="1:7" ht="23.25" x14ac:dyDescent="0.35">
      <c r="A7" s="1"/>
      <c r="B7" s="1"/>
      <c r="C7" s="1"/>
    </row>
    <row r="8" spans="1:7" ht="24" thickBot="1" x14ac:dyDescent="0.4">
      <c r="A8" s="3" t="s">
        <v>7</v>
      </c>
      <c r="B8" s="3" t="s">
        <v>5</v>
      </c>
      <c r="C8" s="3" t="s">
        <v>6</v>
      </c>
    </row>
    <row r="9" spans="1:7" ht="24" thickTop="1" x14ac:dyDescent="0.35">
      <c r="A9" s="1">
        <v>0</v>
      </c>
      <c r="B9" s="1">
        <v>192</v>
      </c>
      <c r="C9" s="1">
        <f>C$5+(C$4-C$5)*EXP(C$6*(A9-A$9))</f>
        <v>192</v>
      </c>
    </row>
    <row r="10" spans="1:7" ht="23.25" x14ac:dyDescent="0.35">
      <c r="A10" s="1">
        <v>5</v>
      </c>
      <c r="B10" s="1">
        <v>185</v>
      </c>
      <c r="C10" s="1">
        <f>C$5+(C$4-C$5)*EXP(C$6*(A10-A$9))</f>
        <v>192</v>
      </c>
    </row>
    <row r="11" spans="1:7" ht="23.25" x14ac:dyDescent="0.35">
      <c r="A11" s="1">
        <v>10</v>
      </c>
      <c r="B11" s="1">
        <v>178</v>
      </c>
      <c r="C11" s="1">
        <f t="shared" ref="C11:C47" si="0">C$5+(C$4-C$5)*EXP(C$6*(A11-A$9))</f>
        <v>192</v>
      </c>
    </row>
    <row r="12" spans="1:7" ht="23.25" x14ac:dyDescent="0.35">
      <c r="A12" s="1">
        <v>15</v>
      </c>
      <c r="B12" s="1">
        <v>170</v>
      </c>
      <c r="C12" s="1">
        <f t="shared" si="0"/>
        <v>192</v>
      </c>
    </row>
    <row r="13" spans="1:7" ht="23.25" x14ac:dyDescent="0.35">
      <c r="A13" s="1">
        <v>20</v>
      </c>
      <c r="B13" s="1">
        <v>162</v>
      </c>
      <c r="C13" s="1">
        <f t="shared" si="0"/>
        <v>192</v>
      </c>
    </row>
    <row r="14" spans="1:7" ht="23.25" x14ac:dyDescent="0.35">
      <c r="A14" s="1">
        <v>25</v>
      </c>
      <c r="B14" s="1">
        <v>160</v>
      </c>
      <c r="C14" s="1">
        <f t="shared" si="0"/>
        <v>192</v>
      </c>
    </row>
    <row r="15" spans="1:7" ht="23.25" x14ac:dyDescent="0.35">
      <c r="A15" s="1">
        <v>30</v>
      </c>
      <c r="B15" s="1">
        <v>152</v>
      </c>
      <c r="C15" s="1">
        <f t="shared" si="0"/>
        <v>192</v>
      </c>
    </row>
    <row r="16" spans="1:7" ht="23.25" x14ac:dyDescent="0.35">
      <c r="A16" s="1">
        <v>35</v>
      </c>
      <c r="B16" s="1">
        <v>148</v>
      </c>
      <c r="C16" s="1">
        <f t="shared" si="0"/>
        <v>192</v>
      </c>
    </row>
    <row r="17" spans="1:3" ht="23.25" x14ac:dyDescent="0.35">
      <c r="A17" s="1">
        <v>40</v>
      </c>
      <c r="B17" s="1">
        <v>143</v>
      </c>
      <c r="C17" s="1">
        <f t="shared" si="0"/>
        <v>192</v>
      </c>
    </row>
    <row r="18" spans="1:3" ht="23.25" x14ac:dyDescent="0.35">
      <c r="A18" s="1">
        <v>45</v>
      </c>
      <c r="B18" s="1">
        <v>139</v>
      </c>
      <c r="C18" s="1">
        <f t="shared" si="0"/>
        <v>192</v>
      </c>
    </row>
    <row r="19" spans="1:3" ht="23.25" x14ac:dyDescent="0.35">
      <c r="A19" s="1">
        <v>50</v>
      </c>
      <c r="B19" s="1">
        <v>134</v>
      </c>
      <c r="C19" s="1">
        <f t="shared" si="0"/>
        <v>192</v>
      </c>
    </row>
    <row r="20" spans="1:3" ht="23.25" x14ac:dyDescent="0.35">
      <c r="A20" s="1">
        <v>55</v>
      </c>
      <c r="B20" s="1">
        <v>129</v>
      </c>
      <c r="C20" s="1">
        <f t="shared" si="0"/>
        <v>192</v>
      </c>
    </row>
    <row r="21" spans="1:3" ht="23.25" x14ac:dyDescent="0.35">
      <c r="A21" s="1">
        <v>60</v>
      </c>
      <c r="B21" s="1">
        <v>128</v>
      </c>
      <c r="C21" s="1">
        <f t="shared" si="0"/>
        <v>192</v>
      </c>
    </row>
    <row r="22" spans="1:3" ht="23.25" x14ac:dyDescent="0.35">
      <c r="A22" s="1">
        <v>65</v>
      </c>
      <c r="B22" s="1">
        <v>122</v>
      </c>
      <c r="C22" s="1">
        <f t="shared" si="0"/>
        <v>192</v>
      </c>
    </row>
    <row r="23" spans="1:3" ht="23.25" x14ac:dyDescent="0.35">
      <c r="A23" s="1">
        <v>70</v>
      </c>
      <c r="B23" s="1">
        <v>120</v>
      </c>
      <c r="C23" s="1">
        <f t="shared" si="0"/>
        <v>192</v>
      </c>
    </row>
    <row r="24" spans="1:3" ht="23.25" x14ac:dyDescent="0.35">
      <c r="A24" s="1">
        <v>75</v>
      </c>
      <c r="B24" s="1">
        <v>118</v>
      </c>
      <c r="C24" s="1">
        <f t="shared" si="0"/>
        <v>192</v>
      </c>
    </row>
    <row r="25" spans="1:3" ht="23.25" x14ac:dyDescent="0.35">
      <c r="A25" s="1">
        <v>80</v>
      </c>
      <c r="B25" s="1">
        <v>117</v>
      </c>
      <c r="C25" s="1">
        <f t="shared" si="0"/>
        <v>192</v>
      </c>
    </row>
    <row r="26" spans="1:3" ht="23.25" x14ac:dyDescent="0.35">
      <c r="A26" s="1">
        <v>85</v>
      </c>
      <c r="B26" s="1">
        <v>112</v>
      </c>
      <c r="C26" s="1">
        <f t="shared" si="0"/>
        <v>192</v>
      </c>
    </row>
    <row r="27" spans="1:3" ht="23.25" x14ac:dyDescent="0.35">
      <c r="A27" s="1">
        <v>90</v>
      </c>
      <c r="B27" s="1">
        <v>108</v>
      </c>
      <c r="C27" s="1">
        <f t="shared" si="0"/>
        <v>192</v>
      </c>
    </row>
    <row r="28" spans="1:3" ht="23.25" x14ac:dyDescent="0.35">
      <c r="A28" s="1">
        <v>95</v>
      </c>
      <c r="B28" s="1">
        <v>106</v>
      </c>
      <c r="C28" s="1">
        <f t="shared" si="0"/>
        <v>192</v>
      </c>
    </row>
    <row r="29" spans="1:3" ht="23.25" x14ac:dyDescent="0.35">
      <c r="A29" s="1">
        <v>100</v>
      </c>
      <c r="B29" s="1">
        <v>103</v>
      </c>
      <c r="C29" s="1">
        <f t="shared" si="0"/>
        <v>192</v>
      </c>
    </row>
    <row r="30" spans="1:3" ht="23.25" x14ac:dyDescent="0.35">
      <c r="A30" s="1">
        <v>105</v>
      </c>
      <c r="B30" s="1">
        <v>101</v>
      </c>
      <c r="C30" s="1">
        <f t="shared" si="0"/>
        <v>192</v>
      </c>
    </row>
    <row r="31" spans="1:3" ht="23.25" x14ac:dyDescent="0.35">
      <c r="A31" s="1">
        <v>110</v>
      </c>
      <c r="B31" s="1">
        <v>100</v>
      </c>
      <c r="C31" s="1">
        <f t="shared" si="0"/>
        <v>192</v>
      </c>
    </row>
    <row r="32" spans="1:3" ht="23.25" x14ac:dyDescent="0.35">
      <c r="A32" s="1">
        <v>115</v>
      </c>
      <c r="B32" s="1">
        <v>98</v>
      </c>
      <c r="C32" s="1">
        <f t="shared" si="0"/>
        <v>192</v>
      </c>
    </row>
    <row r="33" spans="1:3" ht="23.25" x14ac:dyDescent="0.35">
      <c r="A33" s="1">
        <v>120</v>
      </c>
      <c r="B33" s="1">
        <v>96</v>
      </c>
      <c r="C33" s="1">
        <f t="shared" si="0"/>
        <v>192</v>
      </c>
    </row>
    <row r="34" spans="1:3" ht="23.25" x14ac:dyDescent="0.35">
      <c r="A34" s="1">
        <v>130</v>
      </c>
      <c r="B34" s="1">
        <v>94</v>
      </c>
      <c r="C34" s="1">
        <f t="shared" si="0"/>
        <v>192</v>
      </c>
    </row>
    <row r="35" spans="1:3" ht="23.25" x14ac:dyDescent="0.35">
      <c r="A35" s="1">
        <v>140</v>
      </c>
      <c r="B35" s="1">
        <v>92</v>
      </c>
      <c r="C35" s="1">
        <f t="shared" si="0"/>
        <v>192</v>
      </c>
    </row>
    <row r="36" spans="1:3" ht="23.25" x14ac:dyDescent="0.35">
      <c r="A36" s="1">
        <v>150</v>
      </c>
      <c r="B36" s="1">
        <v>89</v>
      </c>
      <c r="C36" s="1">
        <f t="shared" si="0"/>
        <v>192</v>
      </c>
    </row>
    <row r="37" spans="1:3" ht="23.25" x14ac:dyDescent="0.35">
      <c r="A37" s="1">
        <v>160</v>
      </c>
      <c r="B37" s="1">
        <v>86</v>
      </c>
      <c r="C37" s="1">
        <f t="shared" si="0"/>
        <v>192</v>
      </c>
    </row>
    <row r="38" spans="1:3" ht="23.25" x14ac:dyDescent="0.35">
      <c r="A38" s="1">
        <v>170</v>
      </c>
      <c r="B38" s="1">
        <v>84</v>
      </c>
      <c r="C38" s="1">
        <f t="shared" si="0"/>
        <v>192</v>
      </c>
    </row>
    <row r="39" spans="1:3" ht="23.25" x14ac:dyDescent="0.35">
      <c r="A39" s="1">
        <v>180</v>
      </c>
      <c r="B39" s="1">
        <v>83</v>
      </c>
      <c r="C39" s="1">
        <f t="shared" si="0"/>
        <v>192</v>
      </c>
    </row>
    <row r="40" spans="1:3" ht="23.25" x14ac:dyDescent="0.35">
      <c r="A40" s="1">
        <v>195</v>
      </c>
      <c r="B40" s="1">
        <v>81</v>
      </c>
      <c r="C40" s="1">
        <f t="shared" si="0"/>
        <v>192</v>
      </c>
    </row>
    <row r="41" spans="1:3" ht="23.25" x14ac:dyDescent="0.35">
      <c r="A41" s="1">
        <v>210</v>
      </c>
      <c r="B41" s="1">
        <v>80</v>
      </c>
      <c r="C41" s="1">
        <f t="shared" si="0"/>
        <v>192</v>
      </c>
    </row>
    <row r="42" spans="1:3" ht="23.25" x14ac:dyDescent="0.35">
      <c r="A42" s="1">
        <v>225</v>
      </c>
      <c r="B42" s="1">
        <v>79</v>
      </c>
      <c r="C42" s="1">
        <f t="shared" si="0"/>
        <v>192</v>
      </c>
    </row>
    <row r="43" spans="1:3" ht="23.25" x14ac:dyDescent="0.35">
      <c r="A43" s="1">
        <v>240</v>
      </c>
      <c r="B43" s="1">
        <v>78</v>
      </c>
      <c r="C43" s="1">
        <f t="shared" si="0"/>
        <v>192</v>
      </c>
    </row>
    <row r="44" spans="1:3" ht="23.25" x14ac:dyDescent="0.35">
      <c r="A44" s="1">
        <v>255</v>
      </c>
      <c r="B44" s="1">
        <v>77</v>
      </c>
      <c r="C44" s="1">
        <f t="shared" si="0"/>
        <v>192</v>
      </c>
    </row>
    <row r="45" spans="1:3" ht="23.25" x14ac:dyDescent="0.35">
      <c r="A45" s="1">
        <v>270</v>
      </c>
      <c r="B45" s="1">
        <v>77</v>
      </c>
      <c r="C45" s="1">
        <f t="shared" si="0"/>
        <v>192</v>
      </c>
    </row>
    <row r="46" spans="1:3" ht="23.25" x14ac:dyDescent="0.35">
      <c r="A46" s="1">
        <v>285</v>
      </c>
      <c r="B46" s="1">
        <v>76</v>
      </c>
      <c r="C46" s="1">
        <f t="shared" si="0"/>
        <v>192</v>
      </c>
    </row>
    <row r="47" spans="1:3" ht="23.25" x14ac:dyDescent="0.35">
      <c r="A47" s="1">
        <v>545</v>
      </c>
      <c r="B47" s="1">
        <v>70</v>
      </c>
      <c r="C47" s="1">
        <f t="shared" si="0"/>
        <v>192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C5" sqref="C5"/>
    </sheetView>
  </sheetViews>
  <sheetFormatPr defaultRowHeight="15" x14ac:dyDescent="0.25"/>
  <cols>
    <col min="1" max="1" width="17.42578125" customWidth="1"/>
    <col min="2" max="2" width="32.42578125" customWidth="1"/>
    <col min="3" max="4" width="15.7109375" customWidth="1"/>
  </cols>
  <sheetData>
    <row r="1" spans="1:6" ht="26.25" x14ac:dyDescent="0.4">
      <c r="A1" s="2" t="s">
        <v>9</v>
      </c>
    </row>
    <row r="2" spans="1:6" ht="23.25" x14ac:dyDescent="0.35">
      <c r="A2" t="s">
        <v>12</v>
      </c>
      <c r="F2" s="1"/>
    </row>
    <row r="4" spans="1:6" ht="24" thickBot="1" x14ac:dyDescent="0.4">
      <c r="A4" s="1" t="s">
        <v>16</v>
      </c>
      <c r="B4" s="1"/>
      <c r="C4" s="1"/>
      <c r="D4" s="1"/>
    </row>
    <row r="5" spans="1:6" ht="24" thickBot="1" x14ac:dyDescent="0.4">
      <c r="B5" s="4" t="s">
        <v>13</v>
      </c>
      <c r="C5" s="5"/>
      <c r="D5" s="5"/>
    </row>
    <row r="7" spans="1:6" ht="29.25" customHeight="1" thickBot="1" x14ac:dyDescent="0.3">
      <c r="A7" s="6" t="s">
        <v>10</v>
      </c>
      <c r="B7" s="6" t="s">
        <v>11</v>
      </c>
      <c r="C7" s="6" t="s">
        <v>14</v>
      </c>
      <c r="D7" s="6" t="s">
        <v>15</v>
      </c>
    </row>
    <row r="8" spans="1:6" ht="24" thickTop="1" x14ac:dyDescent="0.35">
      <c r="A8" s="7">
        <v>0</v>
      </c>
      <c r="B8" s="7">
        <v>70</v>
      </c>
      <c r="C8" s="7"/>
      <c r="D8" s="1"/>
    </row>
    <row r="9" spans="1:6" ht="23.25" x14ac:dyDescent="0.35">
      <c r="A9" s="7">
        <v>1</v>
      </c>
      <c r="B9" s="7">
        <v>73</v>
      </c>
      <c r="C9" s="8">
        <f>$B$8+$C$5*LN($A9-$A$8+C$6)</f>
        <v>70</v>
      </c>
      <c r="D9" s="8">
        <f>$B$8+$D$5*LOG($A9-$A$8)</f>
        <v>70</v>
      </c>
    </row>
    <row r="10" spans="1:6" ht="23.25" x14ac:dyDescent="0.35">
      <c r="A10" s="7">
        <v>5</v>
      </c>
      <c r="B10" s="7">
        <v>81</v>
      </c>
      <c r="C10" s="8">
        <f t="shared" ref="C10:C16" si="0">$B$8+$C$5*LN($A10-$A$8+C$6)</f>
        <v>70</v>
      </c>
      <c r="D10" s="8">
        <f t="shared" ref="D10:D16" si="1">$B$8+$D$5*LOG($A10-$A$8)</f>
        <v>70</v>
      </c>
    </row>
    <row r="11" spans="1:6" ht="23.25" x14ac:dyDescent="0.35">
      <c r="A11" s="7">
        <v>10</v>
      </c>
      <c r="B11" s="7">
        <v>89</v>
      </c>
      <c r="C11" s="8">
        <f t="shared" si="0"/>
        <v>70</v>
      </c>
      <c r="D11" s="8">
        <f t="shared" si="1"/>
        <v>70</v>
      </c>
    </row>
    <row r="12" spans="1:6" ht="23.25" x14ac:dyDescent="0.35">
      <c r="A12" s="7">
        <v>20</v>
      </c>
      <c r="B12" s="7">
        <v>99</v>
      </c>
      <c r="C12" s="8">
        <f t="shared" si="0"/>
        <v>70</v>
      </c>
      <c r="D12" s="8">
        <f t="shared" si="1"/>
        <v>70</v>
      </c>
    </row>
    <row r="13" spans="1:6" ht="23.25" x14ac:dyDescent="0.35">
      <c r="A13" s="7">
        <v>30</v>
      </c>
      <c r="B13" s="7">
        <v>104</v>
      </c>
      <c r="C13" s="8">
        <f t="shared" si="0"/>
        <v>70</v>
      </c>
      <c r="D13" s="8">
        <f t="shared" si="1"/>
        <v>70</v>
      </c>
    </row>
    <row r="14" spans="1:6" ht="23.25" x14ac:dyDescent="0.35">
      <c r="A14" s="7">
        <v>40</v>
      </c>
      <c r="B14" s="7">
        <v>108</v>
      </c>
      <c r="C14" s="8">
        <f t="shared" si="0"/>
        <v>70</v>
      </c>
      <c r="D14" s="8">
        <f t="shared" si="1"/>
        <v>70</v>
      </c>
    </row>
    <row r="15" spans="1:6" ht="23.25" x14ac:dyDescent="0.35">
      <c r="A15" s="7">
        <v>50</v>
      </c>
      <c r="B15" s="7">
        <v>111</v>
      </c>
      <c r="C15" s="8">
        <f t="shared" si="0"/>
        <v>70</v>
      </c>
      <c r="D15" s="8">
        <f t="shared" si="1"/>
        <v>70</v>
      </c>
    </row>
    <row r="16" spans="1:6" ht="23.25" x14ac:dyDescent="0.35">
      <c r="A16" s="7">
        <v>60</v>
      </c>
      <c r="B16" s="7">
        <v>113</v>
      </c>
      <c r="C16" s="8">
        <f t="shared" si="0"/>
        <v>70</v>
      </c>
      <c r="D16" s="8">
        <f t="shared" si="1"/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18.5703125" customWidth="1"/>
    <col min="3" max="3" width="22.5703125" customWidth="1"/>
    <col min="5" max="5" width="12.140625" bestFit="1" customWidth="1"/>
  </cols>
  <sheetData>
    <row r="1" spans="1:9" ht="26.25" x14ac:dyDescent="0.4">
      <c r="A1" s="2" t="s">
        <v>21</v>
      </c>
    </row>
    <row r="2" spans="1:9" x14ac:dyDescent="0.25">
      <c r="A2" t="s">
        <v>17</v>
      </c>
    </row>
    <row r="3" spans="1:9" ht="23.25" x14ac:dyDescent="0.35">
      <c r="A3" s="1" t="s">
        <v>24</v>
      </c>
      <c r="I3" s="10"/>
    </row>
    <row r="4" spans="1:9" ht="24" thickBot="1" x14ac:dyDescent="0.4">
      <c r="A4" s="9"/>
      <c r="B4" s="4" t="s">
        <v>23</v>
      </c>
      <c r="C4" s="11">
        <v>2000000</v>
      </c>
    </row>
    <row r="5" spans="1:9" ht="24" thickBot="1" x14ac:dyDescent="0.4">
      <c r="A5" s="9"/>
      <c r="B5" s="4" t="s">
        <v>25</v>
      </c>
      <c r="C5" s="5"/>
    </row>
    <row r="6" spans="1:9" ht="23.25" x14ac:dyDescent="0.35">
      <c r="A6" s="9"/>
      <c r="B6" s="4" t="s">
        <v>22</v>
      </c>
      <c r="C6" s="11">
        <v>5.5E-2</v>
      </c>
    </row>
    <row r="7" spans="1:9" ht="23.25" x14ac:dyDescent="0.35">
      <c r="A7" s="9"/>
      <c r="B7" s="4" t="s">
        <v>26</v>
      </c>
      <c r="C7" s="12">
        <f>(C$4/(1+EXP(-C$6*($A10-C$5))))-B$10</f>
        <v>1994423</v>
      </c>
    </row>
    <row r="9" spans="1:9" ht="25.5" customHeight="1" thickBot="1" x14ac:dyDescent="0.3">
      <c r="A9" s="6" t="s">
        <v>18</v>
      </c>
      <c r="B9" s="6" t="s">
        <v>19</v>
      </c>
      <c r="C9" s="6" t="s">
        <v>20</v>
      </c>
    </row>
    <row r="10" spans="1:9" ht="24" thickTop="1" x14ac:dyDescent="0.25">
      <c r="A10" s="7">
        <v>1910</v>
      </c>
      <c r="B10" s="10">
        <v>5577</v>
      </c>
      <c r="C10" s="10">
        <f>(C$4/(1+EXP(-C$6*($A10-C$5))))-C$7</f>
        <v>5577</v>
      </c>
    </row>
    <row r="11" spans="1:9" ht="23.25" x14ac:dyDescent="0.25">
      <c r="A11" s="7">
        <v>1920</v>
      </c>
      <c r="B11" s="10">
        <v>18654</v>
      </c>
      <c r="C11" s="10">
        <f t="shared" ref="C11:C20" si="0">(C$4/(1+EXP(-C$6*($A11-C$5))))-C$7</f>
        <v>5577</v>
      </c>
    </row>
    <row r="12" spans="1:9" ht="23.25" x14ac:dyDescent="0.25">
      <c r="A12" s="7">
        <v>1930</v>
      </c>
      <c r="B12" s="10">
        <v>51781</v>
      </c>
      <c r="C12" s="10">
        <f t="shared" si="0"/>
        <v>5577</v>
      </c>
    </row>
    <row r="13" spans="1:9" ht="23.25" x14ac:dyDescent="0.25">
      <c r="A13" s="7">
        <v>1940</v>
      </c>
      <c r="B13" s="10">
        <v>79989</v>
      </c>
      <c r="C13" s="10">
        <f t="shared" si="0"/>
        <v>5577</v>
      </c>
    </row>
    <row r="14" spans="1:9" ht="23.25" x14ac:dyDescent="0.25">
      <c r="A14" s="7">
        <v>1950</v>
      </c>
      <c r="B14" s="10">
        <v>114688</v>
      </c>
      <c r="C14" s="10">
        <f t="shared" si="0"/>
        <v>5577</v>
      </c>
    </row>
    <row r="15" spans="1:9" ht="23.25" x14ac:dyDescent="0.25">
      <c r="A15" s="7">
        <v>1960</v>
      </c>
      <c r="B15" s="10">
        <v>228106</v>
      </c>
      <c r="C15" s="10">
        <f t="shared" si="0"/>
        <v>5577</v>
      </c>
    </row>
    <row r="16" spans="1:9" ht="23.25" x14ac:dyDescent="0.25">
      <c r="A16" s="7">
        <v>1970</v>
      </c>
      <c r="B16" s="10">
        <v>348993</v>
      </c>
      <c r="C16" s="10">
        <f t="shared" si="0"/>
        <v>5577</v>
      </c>
    </row>
    <row r="17" spans="1:3" ht="23.25" x14ac:dyDescent="0.25">
      <c r="A17" s="7">
        <v>1980</v>
      </c>
      <c r="B17" s="10">
        <v>576758</v>
      </c>
      <c r="C17" s="10">
        <f t="shared" si="0"/>
        <v>5577</v>
      </c>
    </row>
    <row r="18" spans="1:3" ht="23.25" x14ac:dyDescent="0.25">
      <c r="A18" s="7">
        <v>1990</v>
      </c>
      <c r="B18" s="10">
        <v>863503</v>
      </c>
      <c r="C18" s="10">
        <f t="shared" si="0"/>
        <v>5577</v>
      </c>
    </row>
    <row r="19" spans="1:3" ht="23.25" x14ac:dyDescent="0.25">
      <c r="A19" s="7">
        <v>2000</v>
      </c>
      <c r="B19" s="10">
        <v>1131184</v>
      </c>
      <c r="C19" s="10">
        <f t="shared" si="0"/>
        <v>5577</v>
      </c>
    </row>
    <row r="20" spans="1:3" ht="23.25" x14ac:dyDescent="0.25">
      <c r="A20" s="7">
        <v>2010</v>
      </c>
      <c r="B20" s="10">
        <v>1320134</v>
      </c>
      <c r="C20" s="10">
        <f t="shared" si="0"/>
        <v>5577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ABED-3835-4E15-B75F-0D6A358CFB11}">
  <dimension ref="A1:G105"/>
  <sheetViews>
    <sheetView workbookViewId="0">
      <pane ySplit="19" topLeftCell="A66" activePane="bottomLeft" state="frozen"/>
      <selection pane="bottomLeft" activeCell="E17" sqref="E17"/>
    </sheetView>
  </sheetViews>
  <sheetFormatPr defaultRowHeight="15" x14ac:dyDescent="0.25"/>
  <cols>
    <col min="1" max="1" width="10.7109375" customWidth="1"/>
    <col min="2" max="2" width="6.42578125" customWidth="1"/>
    <col min="3" max="3" width="11.5703125" bestFit="1" customWidth="1"/>
    <col min="4" max="4" width="12.140625" customWidth="1"/>
    <col min="5" max="5" width="14.28515625" customWidth="1"/>
    <col min="6" max="6" width="12.140625" customWidth="1"/>
    <col min="7" max="7" width="12.28515625" customWidth="1"/>
  </cols>
  <sheetData>
    <row r="1" spans="1:7" ht="18.75" x14ac:dyDescent="0.3">
      <c r="A1" s="48" t="s">
        <v>70</v>
      </c>
    </row>
    <row r="2" spans="1:7" ht="15.75" x14ac:dyDescent="0.25">
      <c r="A2" s="45"/>
      <c r="B2" s="24"/>
      <c r="C2" s="24"/>
      <c r="D2" s="24"/>
      <c r="E2" s="24"/>
      <c r="F2" s="24"/>
      <c r="G2" s="24"/>
    </row>
    <row r="3" spans="1:7" ht="15.75" x14ac:dyDescent="0.25">
      <c r="A3" s="45"/>
      <c r="B3" s="24"/>
      <c r="C3" s="24"/>
      <c r="D3" s="24"/>
      <c r="E3" s="24"/>
      <c r="F3" s="24"/>
      <c r="G3" s="47"/>
    </row>
    <row r="4" spans="1:7" ht="15.75" x14ac:dyDescent="0.25">
      <c r="A4" s="45"/>
      <c r="B4" s="24"/>
      <c r="C4" s="24"/>
      <c r="D4" s="24"/>
      <c r="E4" s="24"/>
      <c r="F4" s="24"/>
      <c r="G4" s="24"/>
    </row>
    <row r="5" spans="1:7" ht="15.75" x14ac:dyDescent="0.25">
      <c r="A5" s="45"/>
      <c r="B5" s="24"/>
      <c r="C5" s="24"/>
      <c r="D5" s="24"/>
      <c r="E5" s="24"/>
      <c r="F5" s="24"/>
      <c r="G5" s="24"/>
    </row>
    <row r="6" spans="1:7" ht="15.75" x14ac:dyDescent="0.25">
      <c r="A6" s="45"/>
      <c r="B6" s="24"/>
      <c r="C6" s="24"/>
      <c r="D6" s="24"/>
      <c r="E6" s="24"/>
      <c r="F6" s="24"/>
      <c r="G6" s="24"/>
    </row>
    <row r="7" spans="1:7" ht="15.75" x14ac:dyDescent="0.25">
      <c r="A7" s="45"/>
      <c r="B7" s="24"/>
      <c r="C7" s="24"/>
      <c r="D7" s="24"/>
      <c r="E7" s="24"/>
      <c r="F7" s="24"/>
      <c r="G7" s="24"/>
    </row>
    <row r="8" spans="1:7" ht="15.75" x14ac:dyDescent="0.25">
      <c r="A8" s="45"/>
      <c r="B8" s="24"/>
      <c r="C8" s="24"/>
      <c r="D8" s="24"/>
      <c r="E8" s="24"/>
      <c r="F8" s="24"/>
      <c r="G8" s="24"/>
    </row>
    <row r="9" spans="1:7" ht="15.75" x14ac:dyDescent="0.25">
      <c r="A9" s="45"/>
      <c r="B9" s="24"/>
      <c r="C9" s="24"/>
      <c r="D9" s="24"/>
      <c r="E9" s="24"/>
      <c r="F9" s="24"/>
      <c r="G9" s="24"/>
    </row>
    <row r="10" spans="1:7" ht="15.75" x14ac:dyDescent="0.25">
      <c r="A10" s="45"/>
      <c r="B10" s="24"/>
      <c r="C10" s="24"/>
      <c r="D10" s="24"/>
      <c r="E10" s="24"/>
      <c r="F10" s="24"/>
    </row>
    <row r="11" spans="1:7" ht="15.75" x14ac:dyDescent="0.25">
      <c r="A11" s="45"/>
      <c r="B11" s="24"/>
      <c r="C11" s="24"/>
      <c r="D11" s="24"/>
      <c r="E11" s="24"/>
      <c r="F11" s="24"/>
      <c r="G11" s="24"/>
    </row>
    <row r="12" spans="1:7" ht="15.75" x14ac:dyDescent="0.25">
      <c r="A12" s="45"/>
      <c r="B12" s="45"/>
      <c r="C12" s="45"/>
      <c r="D12" s="45"/>
      <c r="E12" s="45"/>
      <c r="F12" s="45"/>
      <c r="G12" s="46"/>
    </row>
    <row r="13" spans="1:7" ht="15.75" x14ac:dyDescent="0.25">
      <c r="B13" s="24"/>
      <c r="C13" s="24"/>
      <c r="D13" s="24"/>
      <c r="E13" s="24"/>
      <c r="F13" s="43"/>
      <c r="G13" s="24"/>
    </row>
    <row r="14" spans="1:7" ht="15.75" x14ac:dyDescent="0.25">
      <c r="A14" s="45"/>
      <c r="B14" s="24"/>
      <c r="C14" s="24"/>
      <c r="D14" s="44"/>
      <c r="E14" s="24"/>
      <c r="F14" s="43"/>
      <c r="G14" s="24"/>
    </row>
    <row r="15" spans="1:7" ht="15.75" x14ac:dyDescent="0.25">
      <c r="A15" s="24"/>
      <c r="B15" s="24"/>
      <c r="C15" s="42"/>
      <c r="D15" s="42"/>
      <c r="E15" s="42"/>
      <c r="F15" s="42"/>
      <c r="G15" s="24"/>
    </row>
    <row r="16" spans="1:7" ht="16.5" thickBot="1" x14ac:dyDescent="0.3">
      <c r="C16" s="37"/>
      <c r="D16" s="41" t="s">
        <v>69</v>
      </c>
      <c r="E16" s="41" t="s">
        <v>68</v>
      </c>
      <c r="F16" s="40" t="s">
        <v>67</v>
      </c>
      <c r="G16" s="24"/>
    </row>
    <row r="17" spans="1:7" ht="17.25" thickBot="1" x14ac:dyDescent="0.35">
      <c r="C17" s="37"/>
      <c r="D17" s="39">
        <v>31800</v>
      </c>
      <c r="E17" s="38">
        <v>1.65</v>
      </c>
      <c r="F17" s="38">
        <v>2.7269999999999999</v>
      </c>
      <c r="G17" s="24"/>
    </row>
    <row r="18" spans="1:7" ht="15.75" x14ac:dyDescent="0.25">
      <c r="C18" s="37" t="s">
        <v>66</v>
      </c>
      <c r="D18" s="36">
        <f>RSQ($C21:$C104,D21:D104)</f>
        <v>0.91022450600563853</v>
      </c>
      <c r="E18" s="36">
        <f>RSQ($C21:$C104,E21:E104)</f>
        <v>0.23137479306177225</v>
      </c>
      <c r="F18" s="36">
        <f>RSQ($C21:$C104,F21:F104)</f>
        <v>0.92783143455292472</v>
      </c>
    </row>
    <row r="19" spans="1:7" ht="15.75" thickBot="1" x14ac:dyDescent="0.3">
      <c r="A19" s="35" t="s">
        <v>65</v>
      </c>
      <c r="B19" s="35" t="s">
        <v>64</v>
      </c>
      <c r="C19" s="35" t="s">
        <v>63</v>
      </c>
      <c r="D19" s="34" t="s">
        <v>62</v>
      </c>
      <c r="E19" s="33" t="s">
        <v>13</v>
      </c>
      <c r="F19" s="32" t="s">
        <v>61</v>
      </c>
    </row>
    <row r="20" spans="1:7" ht="15.75" thickTop="1" x14ac:dyDescent="0.25">
      <c r="A20" s="29">
        <f>A21-7</f>
        <v>43884</v>
      </c>
      <c r="B20" s="25">
        <v>0</v>
      </c>
      <c r="C20" s="30">
        <v>0</v>
      </c>
      <c r="D20" s="28">
        <f>B20*D$17</f>
        <v>0</v>
      </c>
      <c r="E20" s="31"/>
      <c r="F20" s="26">
        <f>(B20^F$17)</f>
        <v>0</v>
      </c>
    </row>
    <row r="21" spans="1:7" x14ac:dyDescent="0.25">
      <c r="A21" s="29">
        <f>A22-7</f>
        <v>43891</v>
      </c>
      <c r="B21" s="25">
        <f>A21-A$20</f>
        <v>7</v>
      </c>
      <c r="C21" s="30">
        <v>6</v>
      </c>
      <c r="D21" s="28">
        <f>B21*D$17</f>
        <v>222600</v>
      </c>
      <c r="E21" s="27">
        <v>6</v>
      </c>
      <c r="F21" s="26">
        <f>(B21^F$17)</f>
        <v>201.64263086654992</v>
      </c>
    </row>
    <row r="22" spans="1:7" x14ac:dyDescent="0.25">
      <c r="A22" s="29">
        <f>A23-7</f>
        <v>43898</v>
      </c>
      <c r="B22" s="25">
        <f>A22-A$20</f>
        <v>14</v>
      </c>
      <c r="C22" s="30">
        <v>31</v>
      </c>
      <c r="D22" s="28">
        <f>B22*D$17</f>
        <v>445200</v>
      </c>
      <c r="E22" s="27">
        <f>E21*E$17</f>
        <v>9.8999999999999986</v>
      </c>
      <c r="F22" s="26">
        <f>(B22^F$17)</f>
        <v>1335.0303943263157</v>
      </c>
    </row>
    <row r="23" spans="1:7" x14ac:dyDescent="0.25">
      <c r="A23" s="29">
        <f>A24-7</f>
        <v>43905</v>
      </c>
      <c r="B23" s="25">
        <f>A23-A$20</f>
        <v>21</v>
      </c>
      <c r="C23" s="30">
        <v>115</v>
      </c>
      <c r="D23" s="28">
        <f>B23*D$17</f>
        <v>667800</v>
      </c>
      <c r="E23" s="27">
        <f>E22*E$17</f>
        <v>16.334999999999997</v>
      </c>
      <c r="F23" s="26">
        <f>(B23^F$17)</f>
        <v>4033.5924621691188</v>
      </c>
    </row>
    <row r="24" spans="1:7" x14ac:dyDescent="0.25">
      <c r="A24" s="29">
        <v>43912</v>
      </c>
      <c r="B24" s="25">
        <f>A24-A$20</f>
        <v>28</v>
      </c>
      <c r="C24" s="30">
        <v>396</v>
      </c>
      <c r="D24" s="28">
        <f>B24*D$17</f>
        <v>890400</v>
      </c>
      <c r="E24" s="27">
        <f>E23*E$17</f>
        <v>26.952749999999995</v>
      </c>
      <c r="F24" s="26">
        <f>(B24^F$17)</f>
        <v>8838.9352296967209</v>
      </c>
    </row>
    <row r="25" spans="1:7" x14ac:dyDescent="0.25">
      <c r="A25" s="29">
        <f>A24+7</f>
        <v>43919</v>
      </c>
      <c r="B25" s="25">
        <f>A25-A$20</f>
        <v>35</v>
      </c>
      <c r="C25" s="30">
        <v>659</v>
      </c>
      <c r="D25" s="28">
        <f>B25*D$17</f>
        <v>1113000</v>
      </c>
      <c r="E25" s="27">
        <f>E24*E$17</f>
        <v>44.472037499999992</v>
      </c>
      <c r="F25" s="26">
        <f>(B25^F$17)</f>
        <v>16243.273501323176</v>
      </c>
    </row>
    <row r="26" spans="1:7" x14ac:dyDescent="0.25">
      <c r="A26" s="29">
        <f>A25+7</f>
        <v>43926</v>
      </c>
      <c r="B26" s="25">
        <f>A26-A$20</f>
        <v>42</v>
      </c>
      <c r="C26" s="30">
        <v>3588</v>
      </c>
      <c r="D26" s="28">
        <f>B26*D$17</f>
        <v>1335600</v>
      </c>
      <c r="E26" s="27">
        <f>E25*E$17</f>
        <v>73.378861874999984</v>
      </c>
      <c r="F26" s="26">
        <f>(B26^F$17)</f>
        <v>26705.506232385724</v>
      </c>
    </row>
    <row r="27" spans="1:7" x14ac:dyDescent="0.25">
      <c r="A27" s="29">
        <f>A26+7</f>
        <v>43933</v>
      </c>
      <c r="B27" s="25">
        <f>A27-A$20</f>
        <v>49</v>
      </c>
      <c r="C27" s="30">
        <v>8504</v>
      </c>
      <c r="D27" s="28">
        <f>B27*D$17</f>
        <v>1558200</v>
      </c>
      <c r="E27" s="27">
        <f>E26*E$17</f>
        <v>121.07512209374997</v>
      </c>
      <c r="F27" s="26">
        <f>(B27^F$17)</f>
        <v>40659.750582783716</v>
      </c>
    </row>
    <row r="28" spans="1:7" x14ac:dyDescent="0.25">
      <c r="A28" s="29">
        <f>A27+7</f>
        <v>43940</v>
      </c>
      <c r="B28" s="25">
        <f>A28-A$20</f>
        <v>56</v>
      </c>
      <c r="C28" s="30">
        <v>17615</v>
      </c>
      <c r="D28" s="28">
        <f>B28*D$17</f>
        <v>1780800</v>
      </c>
      <c r="E28" s="27">
        <f>E27*E$17</f>
        <v>199.77395145468745</v>
      </c>
      <c r="F28" s="26">
        <f>(B28^F$17)</f>
        <v>58520.597228947954</v>
      </c>
    </row>
    <row r="29" spans="1:7" x14ac:dyDescent="0.25">
      <c r="A29" s="29">
        <f>A28+7</f>
        <v>43947</v>
      </c>
      <c r="B29" s="25">
        <f>A29-A$20</f>
        <v>63</v>
      </c>
      <c r="C29" s="30">
        <v>27890</v>
      </c>
      <c r="D29" s="28">
        <f>B29*D$17</f>
        <v>2003400</v>
      </c>
      <c r="E29" s="27">
        <f>E28*E$17</f>
        <v>329.62701990023425</v>
      </c>
      <c r="F29" s="26">
        <f>(B29^F$17)</f>
        <v>80686.648854701562</v>
      </c>
    </row>
    <row r="30" spans="1:7" x14ac:dyDescent="0.25">
      <c r="A30" s="29">
        <f>A29+7</f>
        <v>43954</v>
      </c>
      <c r="B30" s="25">
        <f>A30-A$20</f>
        <v>70</v>
      </c>
      <c r="C30" s="30">
        <v>39980</v>
      </c>
      <c r="D30" s="28">
        <f>B30*D$17</f>
        <v>2226000</v>
      </c>
      <c r="E30" s="27">
        <f>E29*E$17</f>
        <v>543.88458283538648</v>
      </c>
      <c r="F30" s="26">
        <f>(B30^F$17)</f>
        <v>107543.05145906046</v>
      </c>
    </row>
    <row r="31" spans="1:7" x14ac:dyDescent="0.25">
      <c r="A31" s="29">
        <f>A30+7</f>
        <v>43961</v>
      </c>
      <c r="B31" s="25">
        <f>A31-A$20</f>
        <v>77</v>
      </c>
      <c r="C31" s="30">
        <v>62939</v>
      </c>
      <c r="D31" s="28">
        <f>B31*D$17</f>
        <v>2448600</v>
      </c>
      <c r="E31" s="27">
        <f>E30*E$17</f>
        <v>897.4095616783876</v>
      </c>
      <c r="F31" s="26">
        <f>(B31^F$17)</f>
        <v>139463.3867742274</v>
      </c>
    </row>
    <row r="32" spans="1:7" x14ac:dyDescent="0.25">
      <c r="A32" s="29">
        <f>A31+7</f>
        <v>43968</v>
      </c>
      <c r="B32" s="25">
        <f>A32-A$20</f>
        <v>84</v>
      </c>
      <c r="C32" s="30">
        <v>91314</v>
      </c>
      <c r="D32" s="28">
        <f>B32*D$17</f>
        <v>2671200</v>
      </c>
      <c r="E32" s="27">
        <f>E31*E$17</f>
        <v>1480.7257767693395</v>
      </c>
      <c r="F32" s="26">
        <f>(B32^F$17)</f>
        <v>176811.13543743233</v>
      </c>
    </row>
    <row r="33" spans="1:6" x14ac:dyDescent="0.25">
      <c r="A33" s="29">
        <f>A32+7</f>
        <v>43975</v>
      </c>
      <c r="B33" s="25">
        <f>A33-A$20</f>
        <v>91</v>
      </c>
      <c r="C33" s="30">
        <v>131423</v>
      </c>
      <c r="D33" s="28">
        <f>B33*D$17</f>
        <v>2893800</v>
      </c>
      <c r="E33" s="27">
        <f>E32*E$17</f>
        <v>2443.1975316694102</v>
      </c>
      <c r="F33" s="26">
        <f>(B33^F$17)</f>
        <v>219940.83872222996</v>
      </c>
    </row>
    <row r="34" spans="1:6" x14ac:dyDescent="0.25">
      <c r="A34" s="29">
        <f>A33+7</f>
        <v>43982</v>
      </c>
      <c r="B34" s="25">
        <f>A34-A$20</f>
        <v>98</v>
      </c>
      <c r="C34" s="30">
        <v>182490</v>
      </c>
      <c r="D34" s="28">
        <f>B34*D$17</f>
        <v>3116400</v>
      </c>
      <c r="E34" s="27">
        <f>E33*E$17</f>
        <v>4031.2759272545268</v>
      </c>
      <c r="F34" s="26">
        <f>(B34^F$17)</f>
        <v>269199.04099876632</v>
      </c>
    </row>
    <row r="35" spans="1:6" x14ac:dyDescent="0.25">
      <c r="A35" s="29">
        <f>A34+7</f>
        <v>43989</v>
      </c>
      <c r="B35" s="25">
        <f>A35-A$20</f>
        <v>105</v>
      </c>
      <c r="C35" s="30">
        <v>247195</v>
      </c>
      <c r="D35" s="28">
        <f>B35*D$17</f>
        <v>3339000</v>
      </c>
      <c r="E35" s="27">
        <f>E34*E$17</f>
        <v>6651.6052799699692</v>
      </c>
      <c r="F35" s="26">
        <f>(B35^F$17)</f>
        <v>324925.06804897706</v>
      </c>
    </row>
    <row r="36" spans="1:6" x14ac:dyDescent="0.25">
      <c r="A36" s="29">
        <f>A35+7</f>
        <v>43996</v>
      </c>
      <c r="B36" s="25">
        <f>A36-A$20</f>
        <v>112</v>
      </c>
      <c r="C36" s="30">
        <v>332783</v>
      </c>
      <c r="D36" s="28">
        <f>B36*D$17</f>
        <v>3561600</v>
      </c>
      <c r="E36" s="27">
        <f>E35*E$17</f>
        <v>10975.148711950449</v>
      </c>
      <c r="F36" s="26">
        <f>(B36^F$17)</f>
        <v>387451.67953337874</v>
      </c>
    </row>
    <row r="37" spans="1:6" x14ac:dyDescent="0.25">
      <c r="A37" s="29">
        <f>A36+7</f>
        <v>44003</v>
      </c>
      <c r="B37" s="25">
        <f>A37-A$20</f>
        <v>119</v>
      </c>
      <c r="C37" s="30">
        <v>411773</v>
      </c>
      <c r="D37" s="28">
        <f>B37*D$17</f>
        <v>3784200</v>
      </c>
      <c r="E37" s="27">
        <f>E36*E$17</f>
        <v>18108.995374718241</v>
      </c>
      <c r="F37" s="26">
        <f>(B37^F$17)</f>
        <v>457105.62300237949</v>
      </c>
    </row>
    <row r="38" spans="1:6" x14ac:dyDescent="0.25">
      <c r="A38" s="29">
        <f>A37+7</f>
        <v>44010</v>
      </c>
      <c r="B38" s="25">
        <f>A38-A$20</f>
        <v>126</v>
      </c>
      <c r="C38" s="30">
        <v>529577</v>
      </c>
      <c r="D38" s="28">
        <f>B38*D$17</f>
        <v>4006800</v>
      </c>
      <c r="E38" s="27">
        <f>E37*E$17</f>
        <v>29879.842368285095</v>
      </c>
      <c r="F38" s="26">
        <f>(B38^F$17)</f>
        <v>534208.10953737004</v>
      </c>
    </row>
    <row r="39" spans="1:6" x14ac:dyDescent="0.25">
      <c r="A39" s="29">
        <f>A38+7</f>
        <v>44017</v>
      </c>
      <c r="B39" s="25">
        <f>A39-A$20</f>
        <v>133</v>
      </c>
      <c r="C39" s="30">
        <v>674312</v>
      </c>
      <c r="D39" s="28">
        <f>B39*D$17</f>
        <v>4229400</v>
      </c>
      <c r="E39" s="27">
        <f>E38*E$17</f>
        <v>49301.739907670402</v>
      </c>
      <c r="F39" s="26">
        <f>(B39^F$17)</f>
        <v>619075.22606595932</v>
      </c>
    </row>
    <row r="40" spans="1:6" x14ac:dyDescent="0.25">
      <c r="A40" s="29">
        <f>A39+7</f>
        <v>44024</v>
      </c>
      <c r="B40" s="25">
        <f>A40-A$20</f>
        <v>140</v>
      </c>
      <c r="C40" s="30">
        <v>850827</v>
      </c>
      <c r="D40" s="28">
        <f>B40*D$17</f>
        <v>4452000</v>
      </c>
      <c r="E40" s="27">
        <f>E39*E$17</f>
        <v>81347.870847656159</v>
      </c>
      <c r="F40" s="26">
        <f>(B40^F$17)</f>
        <v>712018.29583082255</v>
      </c>
    </row>
    <row r="41" spans="1:6" x14ac:dyDescent="0.25">
      <c r="A41" s="29">
        <f>A40+7</f>
        <v>44031</v>
      </c>
      <c r="B41" s="25">
        <f>A41-A$20</f>
        <v>147</v>
      </c>
      <c r="C41" s="30">
        <v>1077864</v>
      </c>
      <c r="D41" s="28">
        <f>B41*D$17</f>
        <v>4674600</v>
      </c>
      <c r="E41" s="27">
        <f>E40*E$17</f>
        <v>134223.98689863266</v>
      </c>
      <c r="F41" s="26">
        <f>(B41^F$17)</f>
        <v>813344.19591526513</v>
      </c>
    </row>
    <row r="42" spans="1:6" x14ac:dyDescent="0.25">
      <c r="A42" s="29">
        <f>A41+7</f>
        <v>44038</v>
      </c>
      <c r="B42" s="25">
        <f>A42-A$20</f>
        <v>154</v>
      </c>
      <c r="C42" s="30">
        <v>1387481</v>
      </c>
      <c r="D42" s="28">
        <f>B42*D$17</f>
        <v>4897200</v>
      </c>
      <c r="E42" s="27">
        <f>E41*E$17</f>
        <v>221469.57838274387</v>
      </c>
      <c r="F42" s="26">
        <f>(B42^F$17)</f>
        <v>923355.63883067213</v>
      </c>
    </row>
    <row r="43" spans="1:6" x14ac:dyDescent="0.25">
      <c r="A43" s="29">
        <f>A42+7</f>
        <v>44045</v>
      </c>
      <c r="B43" s="25">
        <f>A43-A$20</f>
        <v>161</v>
      </c>
      <c r="C43" s="30">
        <v>1754117</v>
      </c>
      <c r="D43" s="28">
        <f>B43*D$17</f>
        <v>5119800</v>
      </c>
      <c r="E43" s="27">
        <f>E42*E$17</f>
        <v>365424.80433152738</v>
      </c>
      <c r="F43" s="26">
        <f>(B43^F$17)</f>
        <v>1042351.4237489708</v>
      </c>
    </row>
    <row r="44" spans="1:6" x14ac:dyDescent="0.25">
      <c r="A44" s="29">
        <f>A43+7</f>
        <v>44052</v>
      </c>
      <c r="B44" s="25">
        <f>A44-A$20</f>
        <v>168</v>
      </c>
      <c r="C44" s="30">
        <v>2153010</v>
      </c>
      <c r="D44" s="28">
        <f>B44*D$17</f>
        <v>5342400</v>
      </c>
      <c r="E44" s="27">
        <f>E43*E$17</f>
        <v>602950.92714702012</v>
      </c>
      <c r="F44" s="26">
        <f>(B44^F$17)</f>
        <v>1170626.6618815318</v>
      </c>
    </row>
    <row r="45" spans="1:6" x14ac:dyDescent="0.25">
      <c r="A45" s="29">
        <f>A44+7</f>
        <v>44059</v>
      </c>
      <c r="B45" s="25">
        <f>A45-A$20</f>
        <v>175</v>
      </c>
      <c r="C45" s="30">
        <v>2590501</v>
      </c>
      <c r="D45" s="28">
        <f>B45*D$17</f>
        <v>5565000</v>
      </c>
      <c r="E45" s="27">
        <f>E44*E$17</f>
        <v>994869.0297925832</v>
      </c>
      <c r="F45" s="26">
        <f>(B45^F$17)</f>
        <v>1308472.9796716634</v>
      </c>
    </row>
    <row r="46" spans="1:6" x14ac:dyDescent="0.25">
      <c r="A46" s="29">
        <f>A45+7</f>
        <v>44066</v>
      </c>
      <c r="B46" s="25">
        <f>A46-A$20</f>
        <v>182</v>
      </c>
      <c r="C46" s="30">
        <v>3049855</v>
      </c>
      <c r="D46" s="28">
        <f>B46*D$17</f>
        <v>5787600</v>
      </c>
      <c r="E46" s="27">
        <f>E45*E$17</f>
        <v>1641533.8991577623</v>
      </c>
      <c r="F46" s="26">
        <f>(B46^F$17)</f>
        <v>1456178.7028166996</v>
      </c>
    </row>
    <row r="47" spans="1:6" x14ac:dyDescent="0.25">
      <c r="A47" s="29">
        <f>A46+7</f>
        <v>44073</v>
      </c>
      <c r="B47" s="25">
        <f>A47-A$20</f>
        <v>189</v>
      </c>
      <c r="C47" s="30">
        <v>3542733</v>
      </c>
      <c r="D47" s="28">
        <f>B47*D$17</f>
        <v>6010200</v>
      </c>
      <c r="E47" s="27">
        <f>E46*E$17</f>
        <v>2708530.9336103075</v>
      </c>
      <c r="F47" s="26">
        <f>(B47^F$17)</f>
        <v>1614029.0236215147</v>
      </c>
    </row>
    <row r="48" spans="1:6" x14ac:dyDescent="0.25">
      <c r="A48" s="29">
        <f>A47+7</f>
        <v>44080</v>
      </c>
      <c r="B48" s="25">
        <f>A48-A$20</f>
        <v>196</v>
      </c>
      <c r="C48" s="30">
        <v>4114773</v>
      </c>
      <c r="D48" s="28">
        <f>B48*D$17</f>
        <v>6232800</v>
      </c>
      <c r="E48" s="27">
        <f>E47*E$17</f>
        <v>4469076.0404570075</v>
      </c>
      <c r="F48" s="26">
        <f>(B48^F$17)</f>
        <v>1782306.153775078</v>
      </c>
    </row>
    <row r="49" spans="1:6" x14ac:dyDescent="0.25">
      <c r="A49" s="29">
        <f>A48+7</f>
        <v>44087</v>
      </c>
      <c r="B49" s="25">
        <f>A49-A$20</f>
        <v>203</v>
      </c>
      <c r="C49" s="30">
        <v>4754356</v>
      </c>
      <c r="D49" s="28">
        <f>B49*D$17</f>
        <v>6455400</v>
      </c>
      <c r="E49" s="27">
        <f>E48*E$17</f>
        <v>7373975.4667540621</v>
      </c>
      <c r="F49" s="26">
        <f>(B49^F$17)</f>
        <v>1961289.4643117613</v>
      </c>
    </row>
    <row r="50" spans="1:6" x14ac:dyDescent="0.25">
      <c r="A50" s="29">
        <f>A49+7</f>
        <v>44094</v>
      </c>
      <c r="B50" s="25">
        <f>A50-A$20</f>
        <v>210</v>
      </c>
      <c r="C50" s="30">
        <v>5400619</v>
      </c>
      <c r="D50" s="28">
        <f>B50*D$17</f>
        <v>6678000</v>
      </c>
      <c r="E50" s="27">
        <f>E49*E$17</f>
        <v>12167059.520144202</v>
      </c>
      <c r="F50" s="26">
        <f>(B50^F$17)</f>
        <v>2151255.6142506194</v>
      </c>
    </row>
    <row r="51" spans="1:6" x14ac:dyDescent="0.25">
      <c r="A51" s="29">
        <f>A50+7</f>
        <v>44101</v>
      </c>
      <c r="B51" s="25">
        <f>A51-A$20</f>
        <v>217</v>
      </c>
      <c r="C51" s="30">
        <v>5992532</v>
      </c>
      <c r="D51" s="28">
        <f>B51*D$17</f>
        <v>6900600</v>
      </c>
      <c r="E51" s="27">
        <f>E50*E$17</f>
        <v>20075648.208237931</v>
      </c>
      <c r="F51" s="26">
        <f>(B51^F$17)</f>
        <v>2352478.6691867947</v>
      </c>
    </row>
    <row r="52" spans="1:6" x14ac:dyDescent="0.25">
      <c r="A52" s="29">
        <f>A51+7</f>
        <v>44108</v>
      </c>
      <c r="B52" s="25">
        <f>A52-A$20</f>
        <v>224</v>
      </c>
      <c r="C52" s="30">
        <v>6549373</v>
      </c>
      <c r="D52" s="28">
        <f>B52*D$17</f>
        <v>7123200</v>
      </c>
      <c r="E52" s="27">
        <f>E51*E$17</f>
        <v>33124819.543592583</v>
      </c>
      <c r="F52" s="26">
        <f>(B52^F$17)</f>
        <v>2565230.2109278175</v>
      </c>
    </row>
    <row r="53" spans="1:6" x14ac:dyDescent="0.25">
      <c r="A53" s="29">
        <f>A52+7</f>
        <v>44115</v>
      </c>
      <c r="B53" s="25">
        <f>A53-A$20</f>
        <v>231</v>
      </c>
      <c r="C53" s="30">
        <v>7053806</v>
      </c>
      <c r="D53" s="28">
        <f>B53*D$17</f>
        <v>7345800</v>
      </c>
      <c r="E53" s="27">
        <f>E52*E$17</f>
        <v>54655952.246927761</v>
      </c>
      <c r="F53" s="26">
        <f>(B53^F$17)</f>
        <v>2789779.4391176924</v>
      </c>
    </row>
    <row r="54" spans="1:6" x14ac:dyDescent="0.25">
      <c r="A54" s="29">
        <f>A53+7</f>
        <v>44122</v>
      </c>
      <c r="B54" s="25">
        <f>A54-A$20</f>
        <v>238</v>
      </c>
      <c r="C54" s="30">
        <v>7494551</v>
      </c>
      <c r="D54" s="28">
        <f>B54*D$17</f>
        <v>7568400</v>
      </c>
      <c r="E54" s="27">
        <f>E53*E$17</f>
        <v>90182321.207430795</v>
      </c>
      <c r="F54" s="26">
        <f>(B54^F$17)</f>
        <v>3026393.2656657081</v>
      </c>
    </row>
    <row r="55" spans="1:6" x14ac:dyDescent="0.25">
      <c r="A55" s="29">
        <f>A54+7</f>
        <v>44129</v>
      </c>
      <c r="B55" s="25">
        <f>A55-A$20</f>
        <v>245</v>
      </c>
      <c r="C55" s="30">
        <v>7864811</v>
      </c>
      <c r="D55" s="28">
        <f>B55*D$17</f>
        <v>7791000</v>
      </c>
      <c r="E55" s="27">
        <f>E54*E$17</f>
        <v>148800829.99226081</v>
      </c>
      <c r="F55" s="26">
        <f>(B55^F$17)</f>
        <v>3275336.4026917242</v>
      </c>
    </row>
    <row r="56" spans="1:6" x14ac:dyDescent="0.25">
      <c r="A56" s="29">
        <f>A55+7</f>
        <v>44136</v>
      </c>
      <c r="B56" s="25">
        <f>A56-A$20</f>
        <v>252</v>
      </c>
      <c r="C56" s="30">
        <v>8184082</v>
      </c>
      <c r="D56" s="28">
        <f>B56*D$17</f>
        <v>8013600</v>
      </c>
      <c r="E56" s="27">
        <f>E55*E$17</f>
        <v>245521369.48723033</v>
      </c>
      <c r="F56" s="26">
        <f>(B56^F$17)</f>
        <v>3536871.4446102744</v>
      </c>
    </row>
    <row r="57" spans="1:6" x14ac:dyDescent="0.25">
      <c r="A57" s="29">
        <f>A56+7</f>
        <v>44143</v>
      </c>
      <c r="B57" s="25">
        <f>A57-A$20</f>
        <v>259</v>
      </c>
      <c r="C57" s="30">
        <v>8507754</v>
      </c>
      <c r="D57" s="28">
        <f>B57*D$17</f>
        <v>8236200</v>
      </c>
      <c r="E57" s="27">
        <f>E56*E$17</f>
        <v>405110259.65393001</v>
      </c>
      <c r="F57" s="26">
        <f>(B57^F$17)</f>
        <v>3811258.9449000452</v>
      </c>
    </row>
    <row r="58" spans="1:6" x14ac:dyDescent="0.25">
      <c r="A58" s="29">
        <f>A57+7</f>
        <v>44150</v>
      </c>
      <c r="B58" s="25">
        <f>A58-A$20</f>
        <v>266</v>
      </c>
      <c r="C58" s="30">
        <v>8814902</v>
      </c>
      <c r="D58" s="28">
        <f>B58*D$17</f>
        <v>8458800</v>
      </c>
      <c r="E58" s="27">
        <f>E57*E$17</f>
        <v>668431928.42898452</v>
      </c>
      <c r="F58" s="26">
        <f>(B58^F$17)</f>
        <v>4098757.4880406698</v>
      </c>
    </row>
    <row r="59" spans="1:6" x14ac:dyDescent="0.25">
      <c r="A59" s="29">
        <f>A58+7</f>
        <v>44157</v>
      </c>
      <c r="B59" s="25">
        <f>A59-A$20</f>
        <v>273</v>
      </c>
      <c r="C59" s="30">
        <v>9095908</v>
      </c>
      <c r="D59" s="28">
        <f>B59*D$17</f>
        <v>8681400</v>
      </c>
      <c r="E59" s="27">
        <f>E58*E$17</f>
        <v>1102912681.9078245</v>
      </c>
      <c r="F59" s="26">
        <f>(B59^F$17)</f>
        <v>4399623.7570430804</v>
      </c>
    </row>
    <row r="60" spans="1:6" x14ac:dyDescent="0.25">
      <c r="A60" s="29">
        <f>A59+7</f>
        <v>44164</v>
      </c>
      <c r="B60" s="25">
        <f>A60-A$20</f>
        <v>280</v>
      </c>
      <c r="C60" s="30">
        <v>9393039</v>
      </c>
      <c r="D60" s="28">
        <f>B60*D$17</f>
        <v>8904000</v>
      </c>
      <c r="E60" s="27">
        <f>E59*E$17</f>
        <v>1819805925.1479104</v>
      </c>
      <c r="F60" s="26">
        <f>(B60^F$17)</f>
        <v>4714112.5969521524</v>
      </c>
    </row>
    <row r="61" spans="1:6" x14ac:dyDescent="0.25">
      <c r="A61" s="29">
        <f>A60+7</f>
        <v>44171</v>
      </c>
      <c r="B61" s="25">
        <f>A61-A$20</f>
        <v>287</v>
      </c>
      <c r="C61" s="30">
        <v>9644529</v>
      </c>
      <c r="D61" s="28">
        <f>B61*D$17</f>
        <v>9126600</v>
      </c>
      <c r="E61" s="27">
        <f>E60*E$17</f>
        <v>3002679776.4940519</v>
      </c>
      <c r="F61" s="26">
        <f>(B61^F$17)</f>
        <v>5042477.074658582</v>
      </c>
    </row>
    <row r="62" spans="1:6" x14ac:dyDescent="0.25">
      <c r="A62" s="29">
        <f>A61+7</f>
        <v>44178</v>
      </c>
      <c r="B62" s="25">
        <f>A62-A$20</f>
        <v>294</v>
      </c>
      <c r="C62" s="30">
        <v>9857380</v>
      </c>
      <c r="D62" s="28">
        <f>B62*D$17</f>
        <v>9349200</v>
      </c>
      <c r="E62" s="27">
        <f>E61*E$17</f>
        <v>4954421631.2151852</v>
      </c>
      <c r="F62" s="26">
        <f>(B62^F$17)</f>
        <v>5384968.5353212981</v>
      </c>
    </row>
    <row r="63" spans="1:6" x14ac:dyDescent="0.25">
      <c r="A63" s="29">
        <f>A62+7</f>
        <v>44185</v>
      </c>
      <c r="B63" s="25">
        <f>A63-A$20</f>
        <v>301</v>
      </c>
      <c r="C63" s="30">
        <v>10031659</v>
      </c>
      <c r="D63" s="28">
        <f>B63*D$17</f>
        <v>9571800</v>
      </c>
      <c r="E63" s="27">
        <f>E62*E$17</f>
        <v>8174795691.5050554</v>
      </c>
      <c r="F63" s="26">
        <f>(B63^F$17)</f>
        <v>5741836.6556703933</v>
      </c>
    </row>
    <row r="64" spans="1:6" x14ac:dyDescent="0.25">
      <c r="A64" s="29">
        <f>A63+7</f>
        <v>44192</v>
      </c>
      <c r="B64" s="25">
        <f>A64-A$20</f>
        <v>308</v>
      </c>
      <c r="C64" s="30">
        <v>10188392</v>
      </c>
      <c r="D64" s="28">
        <f>B64*D$17</f>
        <v>9794400</v>
      </c>
      <c r="E64" s="27">
        <f>E63*E$17</f>
        <v>13488412890.983341</v>
      </c>
      <c r="F64" s="26">
        <f>(B64^F$17)</f>
        <v>6113329.4944329578</v>
      </c>
    </row>
    <row r="65" spans="1:6" x14ac:dyDescent="0.25">
      <c r="A65" s="29">
        <f>A64+7</f>
        <v>44199</v>
      </c>
      <c r="B65" s="25">
        <f>A65-A$20</f>
        <v>315</v>
      </c>
      <c r="C65" s="30">
        <v>10324631</v>
      </c>
      <c r="D65" s="28">
        <f>B65*D$17</f>
        <v>10017000</v>
      </c>
      <c r="E65" s="27">
        <f>E64*E$17</f>
        <v>22255881270.122513</v>
      </c>
      <c r="F65" s="26">
        <f>(B65^F$17)</f>
        <v>6499693.5401002951</v>
      </c>
    </row>
    <row r="66" spans="1:6" x14ac:dyDescent="0.25">
      <c r="A66" s="29">
        <f>A65+7</f>
        <v>44206</v>
      </c>
      <c r="B66" s="25">
        <f>A66-A$20</f>
        <v>322</v>
      </c>
      <c r="C66" s="30">
        <v>10451346</v>
      </c>
      <c r="D66" s="28">
        <f>B66*D$17</f>
        <v>10239600</v>
      </c>
      <c r="E66" s="27">
        <f>E65*E$17</f>
        <v>36722204095.702141</v>
      </c>
      <c r="F66" s="26">
        <f>(B66^F$17)</f>
        <v>6901173.7562338673</v>
      </c>
    </row>
    <row r="67" spans="1:6" x14ac:dyDescent="0.25">
      <c r="A67" s="29">
        <f>A66+7</f>
        <v>44213</v>
      </c>
      <c r="B67" s="25">
        <f>A67-A$20</f>
        <v>329</v>
      </c>
      <c r="C67" s="30">
        <v>10558710</v>
      </c>
      <c r="D67" s="28">
        <f>B67*D$17</f>
        <v>10462200</v>
      </c>
      <c r="E67" s="27">
        <f>E66*E$17</f>
        <v>60591636757.908531</v>
      </c>
      <c r="F67" s="26">
        <f>(B67^F$17)</f>
        <v>7318013.6244885651</v>
      </c>
    </row>
    <row r="68" spans="1:6" x14ac:dyDescent="0.25">
      <c r="A68" s="29">
        <f>A67+7</f>
        <v>44220</v>
      </c>
      <c r="B68" s="25">
        <f>A68-A$20</f>
        <v>336</v>
      </c>
      <c r="C68" s="30">
        <v>10655435</v>
      </c>
      <c r="D68" s="28">
        <f>B68*D$17</f>
        <v>10684800</v>
      </c>
      <c r="E68" s="27">
        <f>E67*E$17</f>
        <v>99976200650.549072</v>
      </c>
      <c r="F68" s="26">
        <f>(B68^F$17)</f>
        <v>7750455.1855153032</v>
      </c>
    </row>
    <row r="69" spans="1:6" x14ac:dyDescent="0.25">
      <c r="A69" s="29">
        <f>A68+7</f>
        <v>44227</v>
      </c>
      <c r="B69" s="25">
        <f>A69-A$20</f>
        <v>343</v>
      </c>
      <c r="D69" s="28">
        <f>B69*D$17</f>
        <v>10907400</v>
      </c>
      <c r="E69" s="27">
        <f>E68*E$17</f>
        <v>164960731073.40598</v>
      </c>
      <c r="F69" s="26">
        <f>(B69^F$17)</f>
        <v>8198739.0778902378</v>
      </c>
    </row>
    <row r="70" spans="1:6" x14ac:dyDescent="0.25">
      <c r="A70" s="29">
        <f>A69+7</f>
        <v>44234</v>
      </c>
      <c r="B70" s="25">
        <f>A70-A$20</f>
        <v>350</v>
      </c>
      <c r="D70" s="28">
        <f>B70*D$17</f>
        <v>11130000</v>
      </c>
      <c r="E70" s="27">
        <f>E69*E$17</f>
        <v>272185206271.11984</v>
      </c>
      <c r="F70" s="26">
        <f>(B70^F$17)</f>
        <v>8663104.5752050262</v>
      </c>
    </row>
    <row r="71" spans="1:6" x14ac:dyDescent="0.25">
      <c r="A71" s="29">
        <f>A70+7</f>
        <v>44241</v>
      </c>
      <c r="B71" s="25">
        <f>A71-A$20</f>
        <v>357</v>
      </c>
      <c r="D71" s="28">
        <f>B71*D$17</f>
        <v>11352600</v>
      </c>
      <c r="E71" s="27">
        <f>E70*E$17</f>
        <v>449105590347.34772</v>
      </c>
      <c r="F71" s="26">
        <f>(B71^F$17)</f>
        <v>9143789.6214404907</v>
      </c>
    </row>
    <row r="72" spans="1:6" x14ac:dyDescent="0.25">
      <c r="A72" s="29">
        <f>A71+7</f>
        <v>44248</v>
      </c>
      <c r="B72" s="25">
        <f>A72-A$20</f>
        <v>364</v>
      </c>
      <c r="D72" s="28">
        <f>B72*D$17</f>
        <v>11575200</v>
      </c>
      <c r="E72" s="27">
        <f>E71*E$17</f>
        <v>741024224073.12366</v>
      </c>
      <c r="F72" s="26">
        <f>(B72^F$17)</f>
        <v>9641030.8647359461</v>
      </c>
    </row>
    <row r="73" spans="1:6" x14ac:dyDescent="0.25">
      <c r="A73" s="29">
        <f>A72+7</f>
        <v>44255</v>
      </c>
      <c r="B73" s="25">
        <f>A73-A$20</f>
        <v>371</v>
      </c>
      <c r="D73" s="28">
        <f>B73*D$17</f>
        <v>11797800</v>
      </c>
      <c r="E73" s="27">
        <f>E72*E$17</f>
        <v>1222689969720.6541</v>
      </c>
      <c r="F73" s="26">
        <f>(B73^F$17)</f>
        <v>10155063.689656984</v>
      </c>
    </row>
    <row r="74" spans="1:6" x14ac:dyDescent="0.25">
      <c r="A74" s="29">
        <f>A73+7</f>
        <v>44262</v>
      </c>
      <c r="B74" s="25">
        <f>A74-A$20</f>
        <v>378</v>
      </c>
      <c r="D74" s="28">
        <f>B74*D$17</f>
        <v>12020400</v>
      </c>
      <c r="E74" s="27">
        <f>E73*E$17</f>
        <v>2017438450039.0791</v>
      </c>
      <c r="F74" s="26">
        <f>(B74^F$17)</f>
        <v>10686122.248055851</v>
      </c>
    </row>
    <row r="75" spans="1:6" x14ac:dyDescent="0.25">
      <c r="A75" s="29">
        <f>A74+7</f>
        <v>44269</v>
      </c>
      <c r="B75" s="25">
        <f>A75-A$20</f>
        <v>385</v>
      </c>
      <c r="D75" s="28">
        <f>B75*D$17</f>
        <v>12243000</v>
      </c>
      <c r="E75" s="27">
        <f>E74*E$17</f>
        <v>3328773442564.4805</v>
      </c>
      <c r="F75" s="26">
        <f>(B75^F$17)</f>
        <v>11234439.488611076</v>
      </c>
    </row>
    <row r="76" spans="1:6" x14ac:dyDescent="0.25">
      <c r="A76" s="29">
        <f>A75+7</f>
        <v>44276</v>
      </c>
      <c r="B76" s="25">
        <f>A76-A$20</f>
        <v>392</v>
      </c>
      <c r="D76" s="28">
        <f>B76*D$17</f>
        <v>12465600</v>
      </c>
      <c r="E76" s="27">
        <f>E75*E$17</f>
        <v>5492476180231.3926</v>
      </c>
      <c r="F76" s="26">
        <f>(B76^F$17)</f>
        <v>11800247.185126767</v>
      </c>
    </row>
    <row r="77" spans="1:6" x14ac:dyDescent="0.25">
      <c r="A77" s="29">
        <f>A76+7</f>
        <v>44283</v>
      </c>
      <c r="B77" s="25">
        <f>A77-A$20</f>
        <v>399</v>
      </c>
      <c r="D77" s="28">
        <f>B77*D$17</f>
        <v>12688200</v>
      </c>
      <c r="E77" s="27">
        <f>E76*E$17</f>
        <v>9062585697381.7969</v>
      </c>
      <c r="F77" s="26">
        <f>(B77^F$17)</f>
        <v>12383775.963664722</v>
      </c>
    </row>
    <row r="78" spans="1:6" x14ac:dyDescent="0.25">
      <c r="A78" s="29">
        <f>A77+7</f>
        <v>44290</v>
      </c>
      <c r="B78" s="25">
        <f>A78-A$20</f>
        <v>406</v>
      </c>
      <c r="D78" s="28">
        <f>B78*D$17</f>
        <v>12910800</v>
      </c>
      <c r="E78" s="27">
        <f>E77*E$17</f>
        <v>14953266400679.965</v>
      </c>
      <c r="F78" s="26">
        <f>(B78^F$17)</f>
        <v>12985255.328577155</v>
      </c>
    </row>
    <row r="79" spans="1:6" x14ac:dyDescent="0.25">
      <c r="A79" s="29">
        <f>A78+7</f>
        <v>44297</v>
      </c>
      <c r="B79" s="25">
        <f>A79-A$20</f>
        <v>413</v>
      </c>
      <c r="D79" s="28">
        <f>B79*D$17</f>
        <v>13133400</v>
      </c>
      <c r="E79" s="27">
        <f>E78*E$17</f>
        <v>24672889561121.941</v>
      </c>
      <c r="F79" s="26">
        <f>(B79^F$17)</f>
        <v>13604913.687504252</v>
      </c>
    </row>
    <row r="80" spans="1:6" x14ac:dyDescent="0.25">
      <c r="A80" s="29">
        <f>A79+7</f>
        <v>44304</v>
      </c>
      <c r="B80" s="25">
        <f>A80-A$20</f>
        <v>420</v>
      </c>
      <c r="D80" s="28">
        <f>B80*D$17</f>
        <v>13356000</v>
      </c>
      <c r="E80" s="27">
        <f>E79*E$17</f>
        <v>40710267775851.203</v>
      </c>
      <c r="F80" s="26">
        <f>(B80^F$17)</f>
        <v>14242978.375393428</v>
      </c>
    </row>
    <row r="81" spans="1:6" x14ac:dyDescent="0.25">
      <c r="A81" s="29">
        <f>A80+7</f>
        <v>44311</v>
      </c>
      <c r="B81" s="25">
        <f>A81-A$20</f>
        <v>427</v>
      </c>
      <c r="D81" s="28">
        <f>B81*D$17</f>
        <v>13578600</v>
      </c>
      <c r="E81" s="27">
        <f>E80*E$17</f>
        <v>67171941830154.484</v>
      </c>
      <c r="F81" s="26">
        <f>(B81^F$17)</f>
        <v>14899675.677595455</v>
      </c>
    </row>
    <row r="82" spans="1:6" x14ac:dyDescent="0.25">
      <c r="A82" s="29">
        <f>A81+7</f>
        <v>44318</v>
      </c>
      <c r="B82" s="25">
        <f>A82-A$20</f>
        <v>434</v>
      </c>
      <c r="D82" s="28">
        <f>B82*D$17</f>
        <v>13801200</v>
      </c>
      <c r="E82" s="27">
        <f>E81*E$17</f>
        <v>110833704019754.89</v>
      </c>
      <c r="F82" s="26">
        <f>(B82^F$17)</f>
        <v>15575230.852087097</v>
      </c>
    </row>
    <row r="83" spans="1:6" x14ac:dyDescent="0.25">
      <c r="A83" s="29">
        <f>A82+7</f>
        <v>44325</v>
      </c>
      <c r="B83" s="25">
        <f>A83-A$20</f>
        <v>441</v>
      </c>
      <c r="D83" s="28">
        <f>B83*D$17</f>
        <v>14023800</v>
      </c>
      <c r="E83" s="27">
        <f>E82*E$17</f>
        <v>182875611632595.56</v>
      </c>
      <c r="F83" s="26">
        <f>(B83^F$17)</f>
        <v>16269868.150867535</v>
      </c>
    </row>
    <row r="84" spans="1:6" x14ac:dyDescent="0.25">
      <c r="A84" s="29">
        <f>A83+7</f>
        <v>44332</v>
      </c>
      <c r="B84" s="25">
        <f>A84-A$20</f>
        <v>448</v>
      </c>
      <c r="D84" s="28">
        <f>B84*D$17</f>
        <v>14246400</v>
      </c>
      <c r="E84" s="27">
        <f>E83*E$17</f>
        <v>301744759193782.69</v>
      </c>
      <c r="F84" s="26">
        <f>(B84^F$17)</f>
        <v>16983810.840571865</v>
      </c>
    </row>
    <row r="85" spans="1:6" x14ac:dyDescent="0.25">
      <c r="A85" s="29">
        <f>A84+7</f>
        <v>44339</v>
      </c>
      <c r="B85" s="25">
        <f>A85-A$20</f>
        <v>455</v>
      </c>
      <c r="D85" s="28">
        <f>B85*D$17</f>
        <v>14469000</v>
      </c>
      <c r="E85" s="27">
        <f>E84*E$17</f>
        <v>497878852669741.44</v>
      </c>
      <c r="F85" s="26">
        <f>(B85^F$17)</f>
        <v>17717281.222342156</v>
      </c>
    </row>
    <row r="86" spans="1:6" x14ac:dyDescent="0.25">
      <c r="A86" s="29">
        <f>A85+7</f>
        <v>44346</v>
      </c>
      <c r="B86" s="25">
        <f>A86-A$20</f>
        <v>462</v>
      </c>
      <c r="D86" s="28">
        <f>B86*D$17</f>
        <v>14691600</v>
      </c>
      <c r="E86" s="27">
        <f>E85*E$17</f>
        <v>821500106905073.38</v>
      </c>
      <c r="F86" s="26">
        <f>(B86^F$17)</f>
        <v>18470500.650993939</v>
      </c>
    </row>
    <row r="87" spans="1:6" x14ac:dyDescent="0.25">
      <c r="A87" s="29">
        <f>A86+7</f>
        <v>44353</v>
      </c>
      <c r="B87" s="25">
        <f>A87-A$20</f>
        <v>469</v>
      </c>
      <c r="D87" s="28">
        <f>B87*D$17</f>
        <v>14914200</v>
      </c>
      <c r="E87" s="27">
        <f>E86*E$17</f>
        <v>1355475176393371</v>
      </c>
      <c r="F87" s="26">
        <f>(B87^F$17)</f>
        <v>19243689.553514391</v>
      </c>
    </row>
    <row r="88" spans="1:6" x14ac:dyDescent="0.25">
      <c r="A88" s="29">
        <f>A87+7</f>
        <v>44360</v>
      </c>
      <c r="B88" s="25">
        <f>A88-A$20</f>
        <v>476</v>
      </c>
      <c r="D88" s="28">
        <f>B88*D$17</f>
        <v>15136800</v>
      </c>
      <c r="E88" s="27">
        <f>E87*E$17</f>
        <v>2236534041049062</v>
      </c>
      <c r="F88" s="26">
        <f>(B88^F$17)</f>
        <v>20037067.446923684</v>
      </c>
    </row>
    <row r="89" spans="1:6" x14ac:dyDescent="0.25">
      <c r="A89" s="29">
        <f>A88+7</f>
        <v>44367</v>
      </c>
      <c r="B89" s="25">
        <f>A89-A$20</f>
        <v>483</v>
      </c>
      <c r="D89" s="28">
        <f>B89*D$17</f>
        <v>15359400</v>
      </c>
      <c r="E89" s="27">
        <f>E88*E$17</f>
        <v>3690281167730952</v>
      </c>
      <c r="F89" s="26">
        <f>(B89^F$17)</f>
        <v>20850852.955532178</v>
      </c>
    </row>
    <row r="90" spans="1:6" x14ac:dyDescent="0.25">
      <c r="A90" s="29">
        <f>A89+7</f>
        <v>44374</v>
      </c>
      <c r="B90" s="25">
        <f>A90-A$20</f>
        <v>490</v>
      </c>
      <c r="D90" s="28">
        <f>B90*D$17</f>
        <v>15582000</v>
      </c>
      <c r="E90" s="27">
        <f>E89*E$17</f>
        <v>6088963926756070</v>
      </c>
      <c r="F90" s="26">
        <f>(B90^F$17)</f>
        <v>21685263.827621654</v>
      </c>
    </row>
    <row r="91" spans="1:6" x14ac:dyDescent="0.25">
      <c r="A91" s="29">
        <f>A90+7</f>
        <v>44381</v>
      </c>
      <c r="B91" s="25">
        <f>A91-A$20</f>
        <v>497</v>
      </c>
      <c r="D91" s="28">
        <f>B91*D$17</f>
        <v>15804600</v>
      </c>
      <c r="E91" s="27">
        <f>E90*E$17</f>
        <v>1.0046790479147514E+16</v>
      </c>
      <c r="F91" s="26">
        <f>(B91^F$17)</f>
        <v>22540516.951577622</v>
      </c>
    </row>
    <row r="92" spans="1:6" x14ac:dyDescent="0.25">
      <c r="A92" s="29">
        <f>A91+7</f>
        <v>44388</v>
      </c>
      <c r="B92" s="25">
        <f>A92-A$20</f>
        <v>504</v>
      </c>
      <c r="D92" s="28">
        <f>B92*D$17</f>
        <v>16027200</v>
      </c>
      <c r="E92" s="27">
        <f>E91*E$17</f>
        <v>1.6577204290593398E+16</v>
      </c>
      <c r="F92" s="26">
        <f>(B92^F$17)</f>
        <v>23416828.371499114</v>
      </c>
    </row>
    <row r="93" spans="1:6" x14ac:dyDescent="0.25">
      <c r="A93" s="29">
        <f>A92+7</f>
        <v>44395</v>
      </c>
      <c r="B93" s="25">
        <f>A93-A$20</f>
        <v>511</v>
      </c>
      <c r="D93" s="28">
        <f>B93*D$17</f>
        <v>16249800</v>
      </c>
      <c r="E93" s="27">
        <f>E92*E$17</f>
        <v>2.7352387079479104E+16</v>
      </c>
      <c r="F93" s="26">
        <f>(B93^F$17)</f>
        <v>24314413.30230948</v>
      </c>
    </row>
    <row r="94" spans="1:6" x14ac:dyDescent="0.25">
      <c r="A94" s="29">
        <f>A93+7</f>
        <v>44402</v>
      </c>
      <c r="B94" s="25">
        <f>A94-A$20</f>
        <v>518</v>
      </c>
      <c r="D94" s="28">
        <f>B94*D$17</f>
        <v>16472400</v>
      </c>
      <c r="E94" s="27">
        <f>E93*E$17</f>
        <v>4.513143868114052E+16</v>
      </c>
      <c r="F94" s="26">
        <f>(B94^F$17)</f>
        <v>25233486.144390844</v>
      </c>
    </row>
    <row r="95" spans="1:6" x14ac:dyDescent="0.25">
      <c r="A95" s="29">
        <f>A94+7</f>
        <v>44409</v>
      </c>
      <c r="B95" s="25">
        <f>A95-A$20</f>
        <v>525</v>
      </c>
      <c r="D95" s="28">
        <f>B95*D$17</f>
        <v>16695000</v>
      </c>
      <c r="E95" s="27">
        <f>E94*E$17</f>
        <v>7.4466873823881856E+16</v>
      </c>
      <c r="F95" s="26">
        <f>(B95^F$17)</f>
        <v>26174260.497764185</v>
      </c>
    </row>
    <row r="96" spans="1:6" x14ac:dyDescent="0.25">
      <c r="A96" s="29">
        <f>A95+7</f>
        <v>44416</v>
      </c>
      <c r="B96" s="25">
        <f>A96-A$20</f>
        <v>532</v>
      </c>
      <c r="D96" s="28">
        <f>B96*D$17</f>
        <v>16917600</v>
      </c>
      <c r="E96" s="27">
        <f>E95*E$17</f>
        <v>1.2287034180940506E+17</v>
      </c>
      <c r="F96" s="26">
        <f>(B96^F$17)</f>
        <v>27136949.17583327</v>
      </c>
    </row>
    <row r="97" spans="1:6" x14ac:dyDescent="0.25">
      <c r="A97" s="29">
        <f>A96+7</f>
        <v>44423</v>
      </c>
      <c r="B97" s="25">
        <f>A97-A$20</f>
        <v>539</v>
      </c>
      <c r="D97" s="28">
        <f>B97*D$17</f>
        <v>17140200</v>
      </c>
      <c r="E97" s="27">
        <f>E96*E$17</f>
        <v>2.0273606398551834E+17</v>
      </c>
      <c r="F97" s="26">
        <f>(B97^F$17)</f>
        <v>28121764.218714442</v>
      </c>
    </row>
    <row r="98" spans="1:6" x14ac:dyDescent="0.25">
      <c r="A98" s="29">
        <f>A97+7</f>
        <v>44430</v>
      </c>
      <c r="B98" s="25">
        <f>A98-A$20</f>
        <v>546</v>
      </c>
      <c r="D98" s="28">
        <f>B98*D$17</f>
        <v>17362800</v>
      </c>
      <c r="E98" s="27">
        <f>E97*E$17</f>
        <v>3.3451450557610522E+17</v>
      </c>
      <c r="F98" s="26">
        <f>(B98^F$17)</f>
        <v>29128916.906167112</v>
      </c>
    </row>
    <row r="99" spans="1:6" x14ac:dyDescent="0.25">
      <c r="A99" s="29">
        <f>A98+7</f>
        <v>44437</v>
      </c>
      <c r="B99" s="25">
        <f>A99-A$20</f>
        <v>553</v>
      </c>
      <c r="D99" s="28">
        <f>B99*D$17</f>
        <v>17585400</v>
      </c>
      <c r="E99" s="27">
        <f>E98*E$17</f>
        <v>5.5194893420057357E+17</v>
      </c>
      <c r="F99" s="26">
        <f>(B99^F$17)</f>
        <v>30158617.770143591</v>
      </c>
    </row>
    <row r="100" spans="1:6" x14ac:dyDescent="0.25">
      <c r="A100" s="29">
        <f>A99+7</f>
        <v>44444</v>
      </c>
      <c r="B100" s="25">
        <f>A100-A$20</f>
        <v>560</v>
      </c>
      <c r="D100" s="28">
        <f>B100*D$17</f>
        <v>17808000</v>
      </c>
      <c r="E100" s="27">
        <f>E99*E$17</f>
        <v>9.107157414309463E+17</v>
      </c>
      <c r="F100" s="26">
        <f>(B100^F$17)</f>
        <v>31211076.606974069</v>
      </c>
    </row>
    <row r="101" spans="1:6" x14ac:dyDescent="0.25">
      <c r="A101" s="29">
        <f>A100+7</f>
        <v>44451</v>
      </c>
      <c r="B101" s="25">
        <f>A101-A$20</f>
        <v>567</v>
      </c>
      <c r="D101" s="28">
        <f>B101*D$17</f>
        <v>18030600</v>
      </c>
      <c r="E101" s="27">
        <f>E100*E$17</f>
        <v>1.5026809733610614E+18</v>
      </c>
      <c r="F101" s="26">
        <f>(B101^F$17)</f>
        <v>32286502.489201076</v>
      </c>
    </row>
    <row r="102" spans="1:6" x14ac:dyDescent="0.25">
      <c r="A102" s="29">
        <f>A101+7</f>
        <v>44458</v>
      </c>
      <c r="B102" s="25">
        <f>A102-A$20</f>
        <v>574</v>
      </c>
      <c r="D102" s="28">
        <f>B102*D$17</f>
        <v>18253200</v>
      </c>
      <c r="E102" s="27">
        <f>E101*E$17</f>
        <v>2.4794236060457513E+18</v>
      </c>
      <c r="F102" s="26">
        <f>(B102^F$17)</f>
        <v>33385103.77707826</v>
      </c>
    </row>
    <row r="103" spans="1:6" x14ac:dyDescent="0.25">
      <c r="A103" s="29">
        <f>A102+7</f>
        <v>44465</v>
      </c>
      <c r="B103" s="25">
        <f>A103-A$20</f>
        <v>581</v>
      </c>
      <c r="D103" s="28">
        <f>B103*D$17</f>
        <v>18475800</v>
      </c>
      <c r="E103" s="27">
        <f>E102*E$17</f>
        <v>4.0910489499754895E+18</v>
      </c>
      <c r="F103" s="26">
        <f>(B103^F$17)</f>
        <v>34507088.129747391</v>
      </c>
    </row>
    <row r="104" spans="1:6" x14ac:dyDescent="0.25">
      <c r="A104" s="29">
        <f>A103+7</f>
        <v>44472</v>
      </c>
      <c r="B104" s="25">
        <f>A104-A$20</f>
        <v>588</v>
      </c>
      <c r="D104" s="28">
        <f>B104*D$17</f>
        <v>18698400</v>
      </c>
      <c r="E104" s="27">
        <f>E103*E$17</f>
        <v>6.7502307674595574E+18</v>
      </c>
      <c r="F104" s="26">
        <f>(B104^F$17)</f>
        <v>35652662.516105764</v>
      </c>
    </row>
    <row r="105" spans="1:6" x14ac:dyDescent="0.25">
      <c r="B105" s="2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071E-FB23-46F7-8392-CD1426C92025}">
  <dimension ref="A1:G105"/>
  <sheetViews>
    <sheetView workbookViewId="0">
      <pane xSplit="1" ySplit="20" topLeftCell="B21" activePane="bottomRight" state="frozen"/>
      <selection pane="topRight" activeCell="B1" sqref="B1"/>
      <selection pane="bottomLeft" activeCell="A20" sqref="A20"/>
      <selection pane="bottomRight" activeCell="G23" sqref="G23"/>
    </sheetView>
  </sheetViews>
  <sheetFormatPr defaultRowHeight="15" x14ac:dyDescent="0.25"/>
  <cols>
    <col min="1" max="1" width="10.7109375" customWidth="1"/>
    <col min="3" max="3" width="11.5703125" bestFit="1" customWidth="1"/>
    <col min="4" max="8" width="11.42578125" customWidth="1"/>
  </cols>
  <sheetData>
    <row r="1" spans="1:5" ht="18.75" x14ac:dyDescent="0.3">
      <c r="A1" s="48" t="s">
        <v>77</v>
      </c>
    </row>
    <row r="13" spans="1:5" x14ac:dyDescent="0.25">
      <c r="C13" s="56"/>
      <c r="D13" s="57"/>
      <c r="E13" s="56"/>
    </row>
    <row r="14" spans="1:5" x14ac:dyDescent="0.25">
      <c r="C14" s="55" t="s">
        <v>76</v>
      </c>
      <c r="D14" s="54">
        <f>RSQ($C22:$C105,D22:D105)</f>
        <v>0.99713733191692955</v>
      </c>
    </row>
    <row r="16" spans="1:5" x14ac:dyDescent="0.25">
      <c r="C16" s="51" t="s">
        <v>75</v>
      </c>
      <c r="D16" s="50">
        <v>0</v>
      </c>
      <c r="E16" s="49">
        <v>0</v>
      </c>
    </row>
    <row r="17" spans="1:7" x14ac:dyDescent="0.25">
      <c r="C17" s="51" t="s">
        <v>74</v>
      </c>
      <c r="D17" s="50">
        <v>11000000</v>
      </c>
      <c r="E17" s="49">
        <v>11200000</v>
      </c>
    </row>
    <row r="18" spans="1:7" x14ac:dyDescent="0.25">
      <c r="C18" s="51" t="s">
        <v>73</v>
      </c>
      <c r="D18" s="53">
        <v>203</v>
      </c>
      <c r="E18" s="52">
        <v>220</v>
      </c>
    </row>
    <row r="19" spans="1:7" x14ac:dyDescent="0.25">
      <c r="C19" s="51" t="s">
        <v>72</v>
      </c>
      <c r="D19" s="50">
        <v>3.3000000000000002E-2</v>
      </c>
      <c r="E19" s="49">
        <v>2.5000000000000001E-2</v>
      </c>
    </row>
    <row r="20" spans="1:7" ht="15.75" thickBot="1" x14ac:dyDescent="0.3">
      <c r="A20" s="35" t="s">
        <v>65</v>
      </c>
      <c r="B20" s="35" t="s">
        <v>64</v>
      </c>
      <c r="C20" s="35" t="s">
        <v>63</v>
      </c>
      <c r="D20" s="33" t="s">
        <v>71</v>
      </c>
      <c r="E20" s="25"/>
    </row>
    <row r="21" spans="1:7" ht="15.75" thickTop="1" x14ac:dyDescent="0.25">
      <c r="A21" s="29">
        <f>A22-7</f>
        <v>43884</v>
      </c>
      <c r="B21" s="25">
        <v>0</v>
      </c>
      <c r="C21" s="30">
        <v>0</v>
      </c>
      <c r="D21" s="30"/>
      <c r="E21" s="30"/>
    </row>
    <row r="22" spans="1:7" x14ac:dyDescent="0.25">
      <c r="A22" s="29">
        <f>A23-7</f>
        <v>43891</v>
      </c>
      <c r="B22" s="25">
        <f>A22-A$21</f>
        <v>7</v>
      </c>
      <c r="C22" s="30">
        <v>6</v>
      </c>
      <c r="D22" s="30">
        <f>D$16+(D$17-D$16)/(1+EXP(-D$19*(B22-D$18)))</f>
        <v>17049.134297668195</v>
      </c>
      <c r="E22" s="30"/>
      <c r="F22" s="13"/>
      <c r="G22" s="25"/>
    </row>
    <row r="23" spans="1:7" x14ac:dyDescent="0.25">
      <c r="A23" s="29">
        <f>A24-7</f>
        <v>43898</v>
      </c>
      <c r="B23" s="25">
        <f>A23-A$21</f>
        <v>14</v>
      </c>
      <c r="C23" s="30">
        <v>31</v>
      </c>
      <c r="D23" s="30">
        <f>D$16+(D$17-D$16)/(1+EXP(-D$19*(B23-D$18)))</f>
        <v>21470.861735836617</v>
      </c>
      <c r="E23" s="30"/>
      <c r="G23" s="25"/>
    </row>
    <row r="24" spans="1:7" x14ac:dyDescent="0.25">
      <c r="A24" s="29">
        <f>A25-7</f>
        <v>43905</v>
      </c>
      <c r="B24" s="25">
        <f>A24-A$21</f>
        <v>21</v>
      </c>
      <c r="C24" s="30">
        <v>115</v>
      </c>
      <c r="D24" s="30">
        <f>D$16+(D$17-D$16)/(1+EXP(-D$19*(B24-D$18)))</f>
        <v>27036.550102618432</v>
      </c>
      <c r="E24" s="30"/>
      <c r="G24" s="25"/>
    </row>
    <row r="25" spans="1:7" x14ac:dyDescent="0.25">
      <c r="A25" s="29">
        <v>43912</v>
      </c>
      <c r="B25" s="25">
        <f>A25-A$21</f>
        <v>28</v>
      </c>
      <c r="C25" s="30">
        <v>396</v>
      </c>
      <c r="D25" s="30">
        <f>D$16+(D$17-D$16)/(1+EXP(-D$19*(B25-D$18)))</f>
        <v>34040.505786779839</v>
      </c>
      <c r="E25" s="30"/>
      <c r="G25" s="25"/>
    </row>
    <row r="26" spans="1:7" x14ac:dyDescent="0.25">
      <c r="A26" s="29">
        <f>A25+7</f>
        <v>43919</v>
      </c>
      <c r="B26" s="25">
        <f>A26-A$21</f>
        <v>35</v>
      </c>
      <c r="C26" s="30">
        <v>659</v>
      </c>
      <c r="D26" s="30">
        <f>D$16+(D$17-D$16)/(1+EXP(-D$19*(B26-D$18)))</f>
        <v>42851.786116805539</v>
      </c>
      <c r="E26" s="30"/>
      <c r="G26" s="25"/>
    </row>
    <row r="27" spans="1:7" x14ac:dyDescent="0.25">
      <c r="A27" s="29">
        <f>A26+7</f>
        <v>43926</v>
      </c>
      <c r="B27" s="25">
        <f>A27-A$21</f>
        <v>42</v>
      </c>
      <c r="C27" s="30">
        <v>3588</v>
      </c>
      <c r="D27" s="30">
        <f>D$16+(D$17-D$16)/(1+EXP(-D$19*(B27-D$18)))</f>
        <v>53932.622023000949</v>
      </c>
      <c r="E27" s="30"/>
      <c r="G27" s="25"/>
    </row>
    <row r="28" spans="1:7" x14ac:dyDescent="0.25">
      <c r="A28" s="29">
        <f>A27+7</f>
        <v>43933</v>
      </c>
      <c r="B28" s="25">
        <f>A28-A$21</f>
        <v>49</v>
      </c>
      <c r="C28" s="30">
        <v>8504</v>
      </c>
      <c r="D28" s="30">
        <f>D$16+(D$17-D$16)/(1+EXP(-D$19*(B28-D$18)))</f>
        <v>67861.051692103007</v>
      </c>
      <c r="E28" s="30"/>
      <c r="G28" s="25"/>
    </row>
    <row r="29" spans="1:7" x14ac:dyDescent="0.25">
      <c r="A29" s="29">
        <f>A28+7</f>
        <v>43940</v>
      </c>
      <c r="B29" s="25">
        <f>A29-A$21</f>
        <v>56</v>
      </c>
      <c r="C29" s="30">
        <v>17615</v>
      </c>
      <c r="D29" s="30">
        <f>D$16+(D$17-D$16)/(1+EXP(-D$19*(B29-D$18)))</f>
        <v>85358.532991688335</v>
      </c>
      <c r="E29" s="30"/>
      <c r="G29" s="25"/>
    </row>
    <row r="30" spans="1:7" x14ac:dyDescent="0.25">
      <c r="A30" s="29">
        <f>A29+7</f>
        <v>43947</v>
      </c>
      <c r="B30" s="25">
        <f>A30-A$21</f>
        <v>63</v>
      </c>
      <c r="C30" s="30">
        <v>27890</v>
      </c>
      <c r="D30" s="30">
        <f>D$16+(D$17-D$16)/(1+EXP(-D$19*(B30-D$18)))</f>
        <v>107323.32187006492</v>
      </c>
      <c r="E30" s="30"/>
      <c r="G30" s="25"/>
    </row>
    <row r="31" spans="1:7" x14ac:dyDescent="0.25">
      <c r="A31" s="29">
        <f>A30+7</f>
        <v>43954</v>
      </c>
      <c r="B31" s="25">
        <f>A31-A$21</f>
        <v>70</v>
      </c>
      <c r="C31" s="30">
        <v>39980</v>
      </c>
      <c r="D31" s="30">
        <f>D$16+(D$17-D$16)/(1+EXP(-D$19*(B31-D$18)))</f>
        <v>134870.33385601995</v>
      </c>
      <c r="E31" s="30"/>
      <c r="G31" s="25"/>
    </row>
    <row r="32" spans="1:7" x14ac:dyDescent="0.25">
      <c r="A32" s="29">
        <f>A31+7</f>
        <v>43961</v>
      </c>
      <c r="B32" s="25">
        <f>A32-A$21</f>
        <v>77</v>
      </c>
      <c r="C32" s="30">
        <v>62939</v>
      </c>
      <c r="D32" s="30">
        <f>D$16+(D$17-D$16)/(1+EXP(-D$19*(B32-D$18)))</f>
        <v>169377.97794433258</v>
      </c>
      <c r="E32" s="30"/>
      <c r="G32" s="25"/>
    </row>
    <row r="33" spans="1:7" x14ac:dyDescent="0.25">
      <c r="A33" s="29">
        <f>A32+7</f>
        <v>43968</v>
      </c>
      <c r="B33" s="25">
        <f>A33-A$21</f>
        <v>84</v>
      </c>
      <c r="C33" s="30">
        <v>91314</v>
      </c>
      <c r="D33" s="30">
        <f>D$16+(D$17-D$16)/(1+EXP(-D$19*(B33-D$18)))</f>
        <v>212541.9637521274</v>
      </c>
      <c r="E33" s="30"/>
      <c r="G33" s="25"/>
    </row>
    <row r="34" spans="1:7" x14ac:dyDescent="0.25">
      <c r="A34" s="29">
        <f>A33+7</f>
        <v>43975</v>
      </c>
      <c r="B34" s="25">
        <f>A34-A$21</f>
        <v>91</v>
      </c>
      <c r="C34" s="30">
        <v>131423</v>
      </c>
      <c r="D34" s="30">
        <f>D$16+(D$17-D$16)/(1+EXP(-D$19*(B34-D$18)))</f>
        <v>266435.18590367702</v>
      </c>
      <c r="E34" s="30"/>
      <c r="G34" s="25"/>
    </row>
    <row r="35" spans="1:7" x14ac:dyDescent="0.25">
      <c r="A35" s="29">
        <f>A34+7</f>
        <v>43982</v>
      </c>
      <c r="B35" s="25">
        <f>A35-A$21</f>
        <v>98</v>
      </c>
      <c r="C35" s="30">
        <v>182490</v>
      </c>
      <c r="D35" s="30">
        <f>D$16+(D$17-D$16)/(1+EXP(-D$19*(B35-D$18)))</f>
        <v>333571.28314188775</v>
      </c>
      <c r="E35" s="30"/>
      <c r="G35" s="25"/>
    </row>
    <row r="36" spans="1:7" x14ac:dyDescent="0.25">
      <c r="A36" s="29">
        <f>A35+7</f>
        <v>43989</v>
      </c>
      <c r="B36" s="25">
        <f>A36-A$21</f>
        <v>105</v>
      </c>
      <c r="C36" s="30">
        <v>247195</v>
      </c>
      <c r="D36" s="30">
        <f>D$16+(D$17-D$16)/(1+EXP(-D$19*(B36-D$18)))</f>
        <v>416967.10242479609</v>
      </c>
      <c r="E36" s="30"/>
      <c r="G36" s="25"/>
    </row>
    <row r="37" spans="1:7" x14ac:dyDescent="0.25">
      <c r="A37" s="29">
        <f>A36+7</f>
        <v>43996</v>
      </c>
      <c r="B37" s="25">
        <f>A37-A$21</f>
        <v>112</v>
      </c>
      <c r="C37" s="30">
        <v>332783</v>
      </c>
      <c r="D37" s="30">
        <f>D$16+(D$17-D$16)/(1+EXP(-D$19*(B37-D$18)))</f>
        <v>520195.79768566712</v>
      </c>
      <c r="E37" s="30"/>
      <c r="G37" s="25"/>
    </row>
    <row r="38" spans="1:7" x14ac:dyDescent="0.25">
      <c r="A38" s="29">
        <f>A37+7</f>
        <v>44003</v>
      </c>
      <c r="B38" s="25">
        <f>A38-A$21</f>
        <v>119</v>
      </c>
      <c r="C38" s="30">
        <v>411773</v>
      </c>
      <c r="D38" s="30">
        <f>D$16+(D$17-D$16)/(1+EXP(-D$19*(B38-D$18)))</f>
        <v>647417.44647125935</v>
      </c>
      <c r="E38" s="30"/>
      <c r="G38" s="25"/>
    </row>
    <row r="39" spans="1:7" x14ac:dyDescent="0.25">
      <c r="A39" s="29">
        <f>A38+7</f>
        <v>44010</v>
      </c>
      <c r="B39" s="25">
        <f>A39-A$21</f>
        <v>126</v>
      </c>
      <c r="C39" s="30">
        <v>529577</v>
      </c>
      <c r="D39" s="30">
        <f>D$16+(D$17-D$16)/(1+EXP(-D$19*(B39-D$18)))</f>
        <v>803367.89444297389</v>
      </c>
      <c r="E39" s="30"/>
      <c r="G39" s="25"/>
    </row>
    <row r="40" spans="1:7" x14ac:dyDescent="0.25">
      <c r="A40" s="29">
        <f>A39+7</f>
        <v>44017</v>
      </c>
      <c r="B40" s="25">
        <f>A40-A$21</f>
        <v>133</v>
      </c>
      <c r="C40" s="30">
        <v>674312</v>
      </c>
      <c r="D40" s="30">
        <f>D$16+(D$17-D$16)/(1+EXP(-D$19*(B40-D$18)))</f>
        <v>993279.59173211828</v>
      </c>
      <c r="E40" s="30"/>
      <c r="G40" s="25"/>
    </row>
    <row r="41" spans="1:7" x14ac:dyDescent="0.25">
      <c r="A41" s="29">
        <f>A40+7</f>
        <v>44024</v>
      </c>
      <c r="B41" s="25">
        <f>A41-A$21</f>
        <v>140</v>
      </c>
      <c r="C41" s="30">
        <v>850827</v>
      </c>
      <c r="D41" s="30">
        <f>D$16+(D$17-D$16)/(1+EXP(-D$19*(B41-D$18)))</f>
        <v>1222702.004200889</v>
      </c>
      <c r="E41" s="30"/>
      <c r="G41" s="25"/>
    </row>
    <row r="42" spans="1:7" x14ac:dyDescent="0.25">
      <c r="A42" s="29">
        <f>A41+7</f>
        <v>44031</v>
      </c>
      <c r="B42" s="25">
        <f>A42-A$21</f>
        <v>147</v>
      </c>
      <c r="C42" s="30">
        <v>1077864</v>
      </c>
      <c r="D42" s="30">
        <f>D$16+(D$17-D$16)/(1+EXP(-D$19*(B42-D$18)))</f>
        <v>1497186.8006902356</v>
      </c>
      <c r="E42" s="30"/>
      <c r="G42" s="25"/>
    </row>
    <row r="43" spans="1:7" x14ac:dyDescent="0.25">
      <c r="A43" s="29">
        <f>A42+7</f>
        <v>44038</v>
      </c>
      <c r="B43" s="25">
        <f>A43-A$21</f>
        <v>154</v>
      </c>
      <c r="C43" s="30">
        <v>1387481</v>
      </c>
      <c r="D43" s="30">
        <f>D$16+(D$17-D$16)/(1+EXP(-D$19*(B43-D$18)))</f>
        <v>1821809.2476287931</v>
      </c>
      <c r="E43" s="30"/>
      <c r="G43" s="25"/>
    </row>
    <row r="44" spans="1:7" x14ac:dyDescent="0.25">
      <c r="A44" s="29">
        <f>A43+7</f>
        <v>44045</v>
      </c>
      <c r="B44" s="25">
        <f>A44-A$21</f>
        <v>161</v>
      </c>
      <c r="C44" s="30">
        <v>1754117</v>
      </c>
      <c r="D44" s="30">
        <f>D$16+(D$17-D$16)/(1+EXP(-D$19*(B44-D$18)))</f>
        <v>2200518.1213216977</v>
      </c>
      <c r="E44" s="30"/>
      <c r="G44" s="25"/>
    </row>
    <row r="45" spans="1:7" x14ac:dyDescent="0.25">
      <c r="A45" s="29">
        <f>A44+7</f>
        <v>44052</v>
      </c>
      <c r="B45" s="25">
        <f>A45-A$21</f>
        <v>168</v>
      </c>
      <c r="C45" s="30">
        <v>2153010</v>
      </c>
      <c r="D45" s="30">
        <f>D$16+(D$17-D$16)/(1+EXP(-D$19*(B45-D$18)))</f>
        <v>2635346.9781239587</v>
      </c>
      <c r="E45" s="30"/>
      <c r="G45" s="25"/>
    </row>
    <row r="46" spans="1:7" x14ac:dyDescent="0.25">
      <c r="A46" s="29">
        <f>A45+7</f>
        <v>44059</v>
      </c>
      <c r="B46" s="25">
        <f>A46-A$21</f>
        <v>175</v>
      </c>
      <c r="C46" s="30">
        <v>2590501</v>
      </c>
      <c r="D46" s="30">
        <f>D$16+(D$17-D$16)/(1+EXP(-D$19*(B46-D$18)))</f>
        <v>3125579.2509833127</v>
      </c>
      <c r="E46" s="30"/>
      <c r="G46" s="25"/>
    </row>
    <row r="47" spans="1:7" x14ac:dyDescent="0.25">
      <c r="A47" s="29">
        <f>A46+7</f>
        <v>44066</v>
      </c>
      <c r="B47" s="25">
        <f>A47-A$21</f>
        <v>182</v>
      </c>
      <c r="C47" s="30">
        <v>3049855</v>
      </c>
      <c r="D47" s="30">
        <f>D$16+(D$17-D$16)/(1+EXP(-D$19*(B47-D$18)))</f>
        <v>3667026.4501936291</v>
      </c>
      <c r="E47" s="30"/>
      <c r="G47" s="25"/>
    </row>
    <row r="48" spans="1:7" x14ac:dyDescent="0.25">
      <c r="A48" s="29">
        <f>A47+7</f>
        <v>44073</v>
      </c>
      <c r="B48" s="25">
        <f>A48-A$21</f>
        <v>189</v>
      </c>
      <c r="C48" s="30">
        <v>3542733</v>
      </c>
      <c r="D48" s="30">
        <f>D$16+(D$17-D$16)/(1+EXP(-D$19*(B48-D$18)))</f>
        <v>4251626.2320723785</v>
      </c>
      <c r="E48" s="30"/>
      <c r="G48" s="25"/>
    </row>
    <row r="49" spans="1:7" x14ac:dyDescent="0.25">
      <c r="A49" s="29">
        <f>A48+7</f>
        <v>44080</v>
      </c>
      <c r="B49" s="25">
        <f>A49-A$21</f>
        <v>196</v>
      </c>
      <c r="C49" s="30">
        <v>4114773</v>
      </c>
      <c r="D49" s="30">
        <f>D$16+(D$17-D$16)/(1+EXP(-D$19*(B49-D$18)))</f>
        <v>4867559.8054863354</v>
      </c>
      <c r="E49" s="30"/>
      <c r="G49" s="25"/>
    </row>
    <row r="50" spans="1:7" x14ac:dyDescent="0.25">
      <c r="A50" s="29">
        <f>A49+7</f>
        <v>44087</v>
      </c>
      <c r="B50" s="25">
        <f>A50-A$21</f>
        <v>203</v>
      </c>
      <c r="C50" s="30">
        <v>4754356</v>
      </c>
      <c r="D50" s="30">
        <f>D$16+(D$17-D$16)/(1+EXP(-D$19*(B50-D$18)))</f>
        <v>5500000</v>
      </c>
      <c r="E50" s="30"/>
      <c r="G50" s="25"/>
    </row>
    <row r="51" spans="1:7" x14ac:dyDescent="0.25">
      <c r="A51" s="29">
        <f>A50+7</f>
        <v>44094</v>
      </c>
      <c r="B51" s="25">
        <f>A51-A$21</f>
        <v>210</v>
      </c>
      <c r="C51" s="30">
        <v>5400619</v>
      </c>
      <c r="D51" s="30">
        <f>D$16+(D$17-D$16)/(1+EXP(-D$19*(B51-D$18)))</f>
        <v>6132440.1945136636</v>
      </c>
      <c r="E51" s="30"/>
      <c r="G51" s="25"/>
    </row>
    <row r="52" spans="1:7" x14ac:dyDescent="0.25">
      <c r="A52" s="29">
        <f>A51+7</f>
        <v>44101</v>
      </c>
      <c r="B52" s="25">
        <f>A52-A$21</f>
        <v>217</v>
      </c>
      <c r="C52" s="30">
        <v>5992532</v>
      </c>
      <c r="D52" s="30">
        <f>D$16+(D$17-D$16)/(1+EXP(-D$19*(B52-D$18)))</f>
        <v>6748373.7679276215</v>
      </c>
      <c r="E52" s="30"/>
      <c r="G52" s="25"/>
    </row>
    <row r="53" spans="1:7" x14ac:dyDescent="0.25">
      <c r="A53" s="29">
        <f>A52+7</f>
        <v>44108</v>
      </c>
      <c r="B53" s="25">
        <f>A53-A$21</f>
        <v>224</v>
      </c>
      <c r="C53" s="30">
        <v>6549373</v>
      </c>
      <c r="D53" s="30">
        <f>D$16+(D$17-D$16)/(1+EXP(-D$19*(B53-D$18)))</f>
        <v>7332973.5498063713</v>
      </c>
      <c r="E53" s="30"/>
      <c r="G53" s="25"/>
    </row>
    <row r="54" spans="1:7" x14ac:dyDescent="0.25">
      <c r="A54" s="29">
        <f>A53+7</f>
        <v>44115</v>
      </c>
      <c r="B54" s="25">
        <f>A54-A$21</f>
        <v>231</v>
      </c>
      <c r="C54" s="30">
        <v>7053806</v>
      </c>
      <c r="D54" s="30">
        <f>D$16+(D$17-D$16)/(1+EXP(-D$19*(B54-D$18)))</f>
        <v>7874420.7490166873</v>
      </c>
      <c r="E54" s="30"/>
      <c r="G54" s="25"/>
    </row>
    <row r="55" spans="1:7" x14ac:dyDescent="0.25">
      <c r="A55" s="29">
        <f>A54+7</f>
        <v>44122</v>
      </c>
      <c r="B55" s="25">
        <f>A55-A$21</f>
        <v>238</v>
      </c>
      <c r="C55" s="30">
        <v>7494551</v>
      </c>
      <c r="D55" s="30">
        <f>D$16+(D$17-D$16)/(1+EXP(-D$19*(B55-D$18)))</f>
        <v>8364653.0218760418</v>
      </c>
      <c r="E55" s="30"/>
      <c r="G55" s="25"/>
    </row>
    <row r="56" spans="1:7" x14ac:dyDescent="0.25">
      <c r="A56" s="29">
        <f>A55+7</f>
        <v>44129</v>
      </c>
      <c r="B56" s="25">
        <f>A56-A$21</f>
        <v>245</v>
      </c>
      <c r="C56" s="30">
        <v>7864811</v>
      </c>
      <c r="D56" s="30">
        <f>D$16+(D$17-D$16)/(1+EXP(-D$19*(B56-D$18)))</f>
        <v>8799481.8786783013</v>
      </c>
      <c r="E56" s="30"/>
      <c r="G56" s="25"/>
    </row>
    <row r="57" spans="1:7" x14ac:dyDescent="0.25">
      <c r="A57" s="29">
        <f>A56+7</f>
        <v>44136</v>
      </c>
      <c r="B57" s="25">
        <f>A57-A$21</f>
        <v>252</v>
      </c>
      <c r="C57" s="30">
        <v>8184082</v>
      </c>
      <c r="D57" s="30">
        <f>D$16+(D$17-D$16)/(1+EXP(-D$19*(B57-D$18)))</f>
        <v>9178190.7523712069</v>
      </c>
      <c r="E57" s="30"/>
      <c r="G57" s="25"/>
    </row>
    <row r="58" spans="1:7" x14ac:dyDescent="0.25">
      <c r="A58" s="29">
        <f>A57+7</f>
        <v>44143</v>
      </c>
      <c r="B58" s="25">
        <f>A58-A$21</f>
        <v>259</v>
      </c>
      <c r="C58" s="30">
        <v>8507754</v>
      </c>
      <c r="D58" s="30">
        <f>D$16+(D$17-D$16)/(1+EXP(-D$19*(B58-D$18)))</f>
        <v>9502813.1993097644</v>
      </c>
      <c r="E58" s="30"/>
      <c r="G58" s="25"/>
    </row>
    <row r="59" spans="1:7" x14ac:dyDescent="0.25">
      <c r="A59" s="29">
        <f>A58+7</f>
        <v>44150</v>
      </c>
      <c r="B59" s="25">
        <f>A59-A$21</f>
        <v>266</v>
      </c>
      <c r="C59" s="30">
        <v>8814902</v>
      </c>
      <c r="D59" s="30">
        <f>D$16+(D$17-D$16)/(1+EXP(-D$19*(B59-D$18)))</f>
        <v>9777297.9957991112</v>
      </c>
      <c r="E59" s="30"/>
      <c r="G59" s="25"/>
    </row>
    <row r="60" spans="1:7" x14ac:dyDescent="0.25">
      <c r="A60" s="29">
        <f>A59+7</f>
        <v>44157</v>
      </c>
      <c r="B60" s="25">
        <f>A60-A$21</f>
        <v>273</v>
      </c>
      <c r="C60" s="30">
        <v>9095908</v>
      </c>
      <c r="D60" s="30">
        <f>D$16+(D$17-D$16)/(1+EXP(-D$19*(B60-D$18)))</f>
        <v>10006720.408267882</v>
      </c>
      <c r="E60" s="30"/>
      <c r="G60" s="25"/>
    </row>
    <row r="61" spans="1:7" x14ac:dyDescent="0.25">
      <c r="A61" s="29">
        <f>A60+7</f>
        <v>44164</v>
      </c>
      <c r="B61" s="25">
        <f>A61-A$21</f>
        <v>280</v>
      </c>
      <c r="C61" s="30">
        <v>9393039</v>
      </c>
      <c r="D61" s="30">
        <f>D$16+(D$17-D$16)/(1+EXP(-D$19*(B61-D$18)))</f>
        <v>10196632.105557026</v>
      </c>
      <c r="E61" s="30"/>
      <c r="G61" s="25"/>
    </row>
    <row r="62" spans="1:7" x14ac:dyDescent="0.25">
      <c r="A62" s="29">
        <f>A61+7</f>
        <v>44171</v>
      </c>
      <c r="B62" s="25">
        <f>A62-A$21</f>
        <v>287</v>
      </c>
      <c r="C62" s="30">
        <v>9644529</v>
      </c>
      <c r="D62" s="30">
        <f>D$16+(D$17-D$16)/(1+EXP(-D$19*(B62-D$18)))</f>
        <v>10352582.553528741</v>
      </c>
      <c r="E62" s="30"/>
      <c r="G62" s="25"/>
    </row>
    <row r="63" spans="1:7" x14ac:dyDescent="0.25">
      <c r="A63" s="29">
        <f>A62+7</f>
        <v>44178</v>
      </c>
      <c r="B63" s="25">
        <f>A63-A$21</f>
        <v>294</v>
      </c>
      <c r="C63" s="30">
        <v>9857380</v>
      </c>
      <c r="D63" s="30">
        <f>D$16+(D$17-D$16)/(1+EXP(-D$19*(B63-D$18)))</f>
        <v>10479804.202314334</v>
      </c>
      <c r="E63" s="30"/>
      <c r="G63" s="25"/>
    </row>
    <row r="64" spans="1:7" x14ac:dyDescent="0.25">
      <c r="A64" s="29">
        <f>A63+7</f>
        <v>44185</v>
      </c>
      <c r="B64" s="25">
        <f>A64-A$21</f>
        <v>301</v>
      </c>
      <c r="C64" s="30">
        <v>10031659</v>
      </c>
      <c r="D64" s="30">
        <f>D$16+(D$17-D$16)/(1+EXP(-D$19*(B64-D$18)))</f>
        <v>10583032.897575205</v>
      </c>
      <c r="E64" s="30"/>
      <c r="G64" s="25"/>
    </row>
    <row r="65" spans="1:7" x14ac:dyDescent="0.25">
      <c r="A65" s="29">
        <f>A64+7</f>
        <v>44192</v>
      </c>
      <c r="B65" s="25">
        <f>A65-A$21</f>
        <v>308</v>
      </c>
      <c r="C65" s="30">
        <v>10188392</v>
      </c>
      <c r="D65" s="30">
        <f>D$16+(D$17-D$16)/(1+EXP(-D$19*(B65-D$18)))</f>
        <v>10666428.716858113</v>
      </c>
      <c r="E65" s="30"/>
      <c r="G65" s="25"/>
    </row>
    <row r="66" spans="1:7" x14ac:dyDescent="0.25">
      <c r="A66" s="29">
        <f>A65+7</f>
        <v>44199</v>
      </c>
      <c r="B66" s="25">
        <f>A66-A$21</f>
        <v>315</v>
      </c>
      <c r="C66" s="30">
        <v>10324631</v>
      </c>
      <c r="D66" s="30">
        <f>D$16+(D$17-D$16)/(1+EXP(-D$19*(B66-D$18)))</f>
        <v>10733564.814096324</v>
      </c>
      <c r="E66" s="30"/>
      <c r="G66" s="25"/>
    </row>
    <row r="67" spans="1:7" x14ac:dyDescent="0.25">
      <c r="A67" s="29">
        <f>A66+7</f>
        <v>44206</v>
      </c>
      <c r="B67" s="25">
        <f>A67-A$21</f>
        <v>322</v>
      </c>
      <c r="C67" s="30">
        <v>10451346</v>
      </c>
      <c r="D67" s="30">
        <f>D$16+(D$17-D$16)/(1+EXP(-D$19*(B67-D$18)))</f>
        <v>10787458.036247874</v>
      </c>
      <c r="E67" s="30"/>
      <c r="G67" s="25"/>
    </row>
    <row r="68" spans="1:7" x14ac:dyDescent="0.25">
      <c r="A68" s="29">
        <f>A67+7</f>
        <v>44213</v>
      </c>
      <c r="B68" s="25">
        <f>A68-A$21</f>
        <v>329</v>
      </c>
      <c r="C68" s="30">
        <v>10558710</v>
      </c>
      <c r="D68" s="30">
        <f>D$16+(D$17-D$16)/(1+EXP(-D$19*(B68-D$18)))</f>
        <v>10830622.022055669</v>
      </c>
      <c r="E68" s="30"/>
      <c r="G68" s="25"/>
    </row>
    <row r="69" spans="1:7" x14ac:dyDescent="0.25">
      <c r="A69" s="29">
        <f>A68+7</f>
        <v>44220</v>
      </c>
      <c r="B69" s="25">
        <f>A69-A$21</f>
        <v>336</v>
      </c>
      <c r="C69" s="30">
        <v>10655435</v>
      </c>
      <c r="D69" s="30">
        <f>D$16+(D$17-D$16)/(1+EXP(-D$19*(B69-D$18)))</f>
        <v>10865129.66614398</v>
      </c>
      <c r="E69" s="30"/>
      <c r="G69" s="25"/>
    </row>
    <row r="70" spans="1:7" x14ac:dyDescent="0.25">
      <c r="A70" s="29">
        <f>A69+7</f>
        <v>44227</v>
      </c>
      <c r="B70" s="25">
        <f>A70-A$21</f>
        <v>343</v>
      </c>
      <c r="D70" s="30">
        <f>D$16+(D$17-D$16)/(1+EXP(-D$19*(B70-D$18)))</f>
        <v>10892676.678129936</v>
      </c>
      <c r="E70" s="30"/>
      <c r="G70" s="25"/>
    </row>
    <row r="71" spans="1:7" x14ac:dyDescent="0.25">
      <c r="A71" s="29">
        <f>A70+7</f>
        <v>44234</v>
      </c>
      <c r="B71" s="25">
        <f>A71-A$21</f>
        <v>350</v>
      </c>
      <c r="D71" s="30">
        <f>D$16+(D$17-D$16)/(1+EXP(-D$19*(B71-D$18)))</f>
        <v>10914641.467008311</v>
      </c>
      <c r="E71" s="30"/>
      <c r="G71" s="25"/>
    </row>
    <row r="72" spans="1:7" x14ac:dyDescent="0.25">
      <c r="A72" s="29">
        <f>A71+7</f>
        <v>44241</v>
      </c>
      <c r="B72" s="25">
        <f>A72-A$21</f>
        <v>357</v>
      </c>
      <c r="D72" s="30">
        <f>D$16+(D$17-D$16)/(1+EXP(-D$19*(B72-D$18)))</f>
        <v>10932138.948307896</v>
      </c>
      <c r="E72" s="30"/>
      <c r="G72" s="25"/>
    </row>
    <row r="73" spans="1:7" x14ac:dyDescent="0.25">
      <c r="A73" s="29">
        <f>A72+7</f>
        <v>44248</v>
      </c>
      <c r="B73" s="25">
        <f>A73-A$21</f>
        <v>364</v>
      </c>
      <c r="D73" s="30">
        <f>D$16+(D$17-D$16)/(1+EXP(-D$19*(B73-D$18)))</f>
        <v>10946067.377977001</v>
      </c>
      <c r="E73" s="30"/>
      <c r="G73" s="25"/>
    </row>
    <row r="74" spans="1:7" x14ac:dyDescent="0.25">
      <c r="A74" s="29">
        <f>A73+7</f>
        <v>44255</v>
      </c>
      <c r="B74" s="25">
        <f>A74-A$21</f>
        <v>371</v>
      </c>
      <c r="D74" s="30">
        <f>D$16+(D$17-D$16)/(1+EXP(-D$19*(B74-D$18)))</f>
        <v>10957148.213883195</v>
      </c>
      <c r="E74" s="30"/>
      <c r="G74" s="25"/>
    </row>
    <row r="75" spans="1:7" x14ac:dyDescent="0.25">
      <c r="A75" s="29">
        <f>A74+7</f>
        <v>44262</v>
      </c>
      <c r="B75" s="25">
        <f>A75-A$21</f>
        <v>378</v>
      </c>
      <c r="D75" s="30">
        <f>D$16+(D$17-D$16)/(1+EXP(-D$19*(B75-D$18)))</f>
        <v>10965959.494213222</v>
      </c>
      <c r="E75" s="30"/>
      <c r="G75" s="25"/>
    </row>
    <row r="76" spans="1:7" x14ac:dyDescent="0.25">
      <c r="A76" s="29">
        <f>A75+7</f>
        <v>44269</v>
      </c>
      <c r="B76" s="25">
        <f>A76-A$21</f>
        <v>385</v>
      </c>
      <c r="D76" s="30">
        <f>D$16+(D$17-D$16)/(1+EXP(-D$19*(B76-D$18)))</f>
        <v>10972963.449897382</v>
      </c>
      <c r="E76" s="30"/>
      <c r="G76" s="25"/>
    </row>
    <row r="77" spans="1:7" x14ac:dyDescent="0.25">
      <c r="A77" s="29">
        <f>A76+7</f>
        <v>44276</v>
      </c>
      <c r="B77" s="25">
        <f>A77-A$21</f>
        <v>392</v>
      </c>
      <c r="D77" s="30">
        <f>D$16+(D$17-D$16)/(1+EXP(-D$19*(B77-D$18)))</f>
        <v>10978529.138264164</v>
      </c>
      <c r="E77" s="30"/>
      <c r="G77" s="25"/>
    </row>
    <row r="78" spans="1:7" x14ac:dyDescent="0.25">
      <c r="A78" s="29">
        <f>A77+7</f>
        <v>44283</v>
      </c>
      <c r="B78" s="25">
        <f>A78-A$21</f>
        <v>399</v>
      </c>
      <c r="D78" s="30">
        <f>D$16+(D$17-D$16)/(1+EXP(-D$19*(B78-D$18)))</f>
        <v>10982950.865702331</v>
      </c>
      <c r="E78" s="30"/>
      <c r="G78" s="25"/>
    </row>
    <row r="79" spans="1:7" x14ac:dyDescent="0.25">
      <c r="A79" s="29">
        <f>A78+7</f>
        <v>44290</v>
      </c>
      <c r="B79" s="25">
        <f>A79-A$21</f>
        <v>406</v>
      </c>
      <c r="D79" s="30">
        <f>D$16+(D$17-D$16)/(1+EXP(-D$19*(B79-D$18)))</f>
        <v>10986463.101667736</v>
      </c>
      <c r="E79" s="30"/>
      <c r="G79" s="25"/>
    </row>
    <row r="80" spans="1:7" x14ac:dyDescent="0.25">
      <c r="A80" s="29">
        <f>A79+7</f>
        <v>44297</v>
      </c>
      <c r="B80" s="25">
        <f>A80-A$21</f>
        <v>413</v>
      </c>
      <c r="D80" s="30">
        <f>D$16+(D$17-D$16)/(1+EXP(-D$19*(B80-D$18)))</f>
        <v>10989252.501510505</v>
      </c>
      <c r="E80" s="30"/>
      <c r="G80" s="25"/>
    </row>
    <row r="81" spans="1:7" x14ac:dyDescent="0.25">
      <c r="A81" s="29">
        <f>A80+7</f>
        <v>44304</v>
      </c>
      <c r="B81" s="25">
        <f>A81-A$21</f>
        <v>420</v>
      </c>
      <c r="D81" s="30">
        <f>D$16+(D$17-D$16)/(1+EXP(-D$19*(B81-D$18)))</f>
        <v>10991467.566781547</v>
      </c>
      <c r="E81" s="30"/>
      <c r="G81" s="25"/>
    </row>
    <row r="82" spans="1:7" x14ac:dyDescent="0.25">
      <c r="A82" s="29">
        <f>A81+7</f>
        <v>44311</v>
      </c>
      <c r="B82" s="25">
        <f>A82-A$21</f>
        <v>427</v>
      </c>
      <c r="D82" s="30">
        <f>D$16+(D$17-D$16)/(1+EXP(-D$19*(B82-D$18)))</f>
        <v>10993226.387294143</v>
      </c>
      <c r="E82" s="30"/>
      <c r="G82" s="25"/>
    </row>
    <row r="83" spans="1:7" x14ac:dyDescent="0.25">
      <c r="A83" s="29">
        <f>A82+7</f>
        <v>44318</v>
      </c>
      <c r="B83" s="25">
        <f>A83-A$21</f>
        <v>434</v>
      </c>
      <c r="D83" s="30">
        <f>D$16+(D$17-D$16)/(1+EXP(-D$19*(B83-D$18)))</f>
        <v>10994622.833304506</v>
      </c>
      <c r="E83" s="30"/>
      <c r="G83" s="25"/>
    </row>
    <row r="84" spans="1:7" x14ac:dyDescent="0.25">
      <c r="A84" s="29">
        <f>A83+7</f>
        <v>44325</v>
      </c>
      <c r="B84" s="25">
        <f>A84-A$21</f>
        <v>441</v>
      </c>
      <c r="D84" s="30">
        <f>D$16+(D$17-D$16)/(1+EXP(-D$19*(B84-D$18)))</f>
        <v>10995731.500198202</v>
      </c>
      <c r="E84" s="30"/>
      <c r="G84" s="25"/>
    </row>
    <row r="85" spans="1:7" x14ac:dyDescent="0.25">
      <c r="A85" s="29">
        <f>A84+7</f>
        <v>44332</v>
      </c>
      <c r="B85" s="25">
        <f>A85-A$21</f>
        <v>448</v>
      </c>
      <c r="D85" s="30">
        <f>D$16+(D$17-D$16)/(1+EXP(-D$19*(B85-D$18)))</f>
        <v>10996611.6520484</v>
      </c>
      <c r="E85" s="30"/>
      <c r="G85" s="25"/>
    </row>
    <row r="86" spans="1:7" x14ac:dyDescent="0.25">
      <c r="A86" s="29">
        <f>A85+7</f>
        <v>44339</v>
      </c>
      <c r="B86" s="25">
        <f>A86-A$21</f>
        <v>455</v>
      </c>
      <c r="D86" s="30">
        <f>D$16+(D$17-D$16)/(1+EXP(-D$19*(B86-D$18)))</f>
        <v>10997310.363620728</v>
      </c>
      <c r="E86" s="30"/>
      <c r="G86" s="25"/>
    </row>
    <row r="87" spans="1:7" x14ac:dyDescent="0.25">
      <c r="A87" s="29">
        <f>A86+7</f>
        <v>44346</v>
      </c>
      <c r="B87" s="25">
        <f>A87-A$21</f>
        <v>462</v>
      </c>
      <c r="D87" s="30">
        <f>D$16+(D$17-D$16)/(1+EXP(-D$19*(B87-D$18)))</f>
        <v>10997865.021782581</v>
      </c>
      <c r="E87" s="30"/>
      <c r="G87" s="25"/>
    </row>
    <row r="88" spans="1:7" x14ac:dyDescent="0.25">
      <c r="A88" s="29">
        <f>A87+7</f>
        <v>44353</v>
      </c>
      <c r="B88" s="25">
        <f>A88-A$21</f>
        <v>469</v>
      </c>
      <c r="D88" s="30">
        <f>D$16+(D$17-D$16)/(1+EXP(-D$19*(B88-D$18)))</f>
        <v>10998305.315686606</v>
      </c>
      <c r="E88" s="30"/>
      <c r="G88" s="25"/>
    </row>
    <row r="89" spans="1:7" x14ac:dyDescent="0.25">
      <c r="A89" s="29">
        <f>A88+7</f>
        <v>44360</v>
      </c>
      <c r="B89" s="25">
        <f>A89-A$21</f>
        <v>476</v>
      </c>
      <c r="D89" s="30">
        <f>D$16+(D$17-D$16)/(1+EXP(-D$19*(B89-D$18)))</f>
        <v>10998654.819432247</v>
      </c>
      <c r="E89" s="30"/>
      <c r="G89" s="25"/>
    </row>
    <row r="90" spans="1:7" x14ac:dyDescent="0.25">
      <c r="A90" s="29">
        <f>A89+7</f>
        <v>44367</v>
      </c>
      <c r="B90" s="25">
        <f>A90-A$21</f>
        <v>483</v>
      </c>
      <c r="D90" s="30">
        <f>D$16+(D$17-D$16)/(1+EXP(-D$19*(B90-D$18)))</f>
        <v>10998932.250162125</v>
      </c>
      <c r="E90" s="30"/>
      <c r="G90" s="25"/>
    </row>
    <row r="91" spans="1:7" x14ac:dyDescent="0.25">
      <c r="A91" s="29">
        <f>A90+7</f>
        <v>44374</v>
      </c>
      <c r="B91" s="25">
        <f>A91-A$21</f>
        <v>490</v>
      </c>
      <c r="D91" s="30">
        <f>D$16+(D$17-D$16)/(1+EXP(-D$19*(B91-D$18)))</f>
        <v>10999152.467845103</v>
      </c>
      <c r="E91" s="30"/>
      <c r="G91" s="25"/>
    </row>
    <row r="92" spans="1:7" x14ac:dyDescent="0.25">
      <c r="A92" s="29">
        <f>A91+7</f>
        <v>44381</v>
      </c>
      <c r="B92" s="25">
        <f>A92-A$21</f>
        <v>497</v>
      </c>
      <c r="D92" s="30">
        <f>D$16+(D$17-D$16)/(1+EXP(-D$19*(B92-D$18)))</f>
        <v>10999327.269588865</v>
      </c>
      <c r="E92" s="30"/>
      <c r="G92" s="25"/>
    </row>
    <row r="93" spans="1:7" x14ac:dyDescent="0.25">
      <c r="A93" s="29">
        <f>A92+7</f>
        <v>44388</v>
      </c>
      <c r="B93" s="25">
        <f>A93-A$21</f>
        <v>504</v>
      </c>
      <c r="D93" s="30">
        <f>D$16+(D$17-D$16)/(1+EXP(-D$19*(B93-D$18)))</f>
        <v>10999466.020586884</v>
      </c>
      <c r="E93" s="30"/>
      <c r="G93" s="25"/>
    </row>
    <row r="94" spans="1:7" x14ac:dyDescent="0.25">
      <c r="A94" s="29">
        <f>A93+7</f>
        <v>44395</v>
      </c>
      <c r="B94" s="25">
        <f>A94-A$21</f>
        <v>511</v>
      </c>
      <c r="D94" s="30">
        <f>D$16+(D$17-D$16)/(1+EXP(-D$19*(B94-D$18)))</f>
        <v>10999576.15522196</v>
      </c>
      <c r="E94" s="30"/>
      <c r="G94" s="25"/>
    </row>
    <row r="95" spans="1:7" x14ac:dyDescent="0.25">
      <c r="A95" s="29">
        <f>A94+7</f>
        <v>44402</v>
      </c>
      <c r="B95" s="25">
        <f>A95-A$21</f>
        <v>518</v>
      </c>
      <c r="D95" s="30">
        <f>D$16+(D$17-D$16)/(1+EXP(-D$19*(B95-D$18)))</f>
        <v>10999663.574998459</v>
      </c>
      <c r="E95" s="30"/>
      <c r="G95" s="25"/>
    </row>
    <row r="96" spans="1:7" x14ac:dyDescent="0.25">
      <c r="A96" s="29">
        <f>A95+7</f>
        <v>44409</v>
      </c>
      <c r="B96" s="25">
        <f>A96-A$21</f>
        <v>525</v>
      </c>
      <c r="D96" s="30">
        <f>D$16+(D$17-D$16)/(1+EXP(-D$19*(B96-D$18)))</f>
        <v>10999732.96451438</v>
      </c>
      <c r="E96" s="30"/>
      <c r="G96" s="25"/>
    </row>
    <row r="97" spans="1:7" x14ac:dyDescent="0.25">
      <c r="A97" s="29">
        <f>A96+7</f>
        <v>44416</v>
      </c>
      <c r="B97" s="25">
        <f>A97-A$21</f>
        <v>532</v>
      </c>
      <c r="D97" s="30">
        <f>D$16+(D$17-D$16)/(1+EXP(-D$19*(B97-D$18)))</f>
        <v>10999788.042334924</v>
      </c>
      <c r="E97" s="30"/>
      <c r="G97" s="25"/>
    </row>
    <row r="98" spans="1:7" x14ac:dyDescent="0.25">
      <c r="A98" s="29">
        <f>A97+7</f>
        <v>44423</v>
      </c>
      <c r="B98" s="25">
        <f>A98-A$21</f>
        <v>539</v>
      </c>
      <c r="D98" s="30">
        <f>D$16+(D$17-D$16)/(1+EXP(-D$19*(B98-D$18)))</f>
        <v>10999831.760167444</v>
      </c>
      <c r="E98" s="30"/>
      <c r="G98" s="25"/>
    </row>
    <row r="99" spans="1:7" x14ac:dyDescent="0.25">
      <c r="A99" s="29">
        <f>A98+7</f>
        <v>44430</v>
      </c>
      <c r="B99" s="25">
        <f>A99-A$21</f>
        <v>546</v>
      </c>
      <c r="D99" s="30">
        <f>D$16+(D$17-D$16)/(1+EXP(-D$19*(B99-D$18)))</f>
        <v>10999866.460983872</v>
      </c>
      <c r="E99" s="30"/>
      <c r="G99" s="25"/>
    </row>
    <row r="100" spans="1:7" x14ac:dyDescent="0.25">
      <c r="A100" s="29">
        <f>A99+7</f>
        <v>44437</v>
      </c>
      <c r="B100" s="25">
        <f>A100-A$21</f>
        <v>553</v>
      </c>
      <c r="D100" s="30">
        <f>D$16+(D$17-D$16)/(1+EXP(-D$19*(B100-D$18)))</f>
        <v>10999894.004547235</v>
      </c>
      <c r="E100" s="30"/>
      <c r="G100" s="25"/>
    </row>
    <row r="101" spans="1:7" x14ac:dyDescent="0.25">
      <c r="A101" s="29">
        <f>A100+7</f>
        <v>44444</v>
      </c>
      <c r="B101" s="25">
        <f>A101-A$21</f>
        <v>560</v>
      </c>
      <c r="D101" s="30">
        <f>D$16+(D$17-D$16)/(1+EXP(-D$19*(B101-D$18)))</f>
        <v>10999915.867058702</v>
      </c>
      <c r="E101" s="30"/>
      <c r="G101" s="25"/>
    </row>
    <row r="102" spans="1:7" x14ac:dyDescent="0.25">
      <c r="A102" s="29">
        <f>A101+7</f>
        <v>44451</v>
      </c>
      <c r="B102" s="25">
        <f>A102-A$21</f>
        <v>567</v>
      </c>
      <c r="D102" s="30">
        <f>D$16+(D$17-D$16)/(1+EXP(-D$19*(B102-D$18)))</f>
        <v>10999933.22025875</v>
      </c>
      <c r="E102" s="30"/>
      <c r="G102" s="25"/>
    </row>
    <row r="103" spans="1:7" x14ac:dyDescent="0.25">
      <c r="A103" s="29">
        <f>A102+7</f>
        <v>44458</v>
      </c>
      <c r="B103" s="25">
        <f>A103-A$21</f>
        <v>574</v>
      </c>
      <c r="D103" s="30">
        <f>D$16+(D$17-D$16)/(1+EXP(-D$19*(B103-D$18)))</f>
        <v>10999946.994217465</v>
      </c>
      <c r="E103" s="30"/>
      <c r="G103" s="25"/>
    </row>
    <row r="104" spans="1:7" x14ac:dyDescent="0.25">
      <c r="A104" s="29">
        <f>A103+7</f>
        <v>44465</v>
      </c>
      <c r="B104" s="25">
        <f>A104-A$21</f>
        <v>581</v>
      </c>
      <c r="D104" s="30">
        <f>D$16+(D$17-D$16)/(1+EXP(-D$19*(B104-D$18)))</f>
        <v>10999957.927176656</v>
      </c>
      <c r="E104" s="30"/>
      <c r="G104" s="25"/>
    </row>
    <row r="105" spans="1:7" x14ac:dyDescent="0.25">
      <c r="A105" s="29">
        <f>A104+7</f>
        <v>44472</v>
      </c>
      <c r="B105" s="25">
        <f>A105-A$21</f>
        <v>588</v>
      </c>
      <c r="D105" s="30">
        <f>D$16+(D$17-D$16)/(1+EXP(-D$19*(B105-D$18)))</f>
        <v>10999966.60511332</v>
      </c>
      <c r="E105" s="30"/>
      <c r="G105" s="2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9B87-981E-4E83-B073-B92FB0DCD1B1}">
  <dimension ref="A1:K120"/>
  <sheetViews>
    <sheetView workbookViewId="0">
      <pane xSplit="1" ySplit="20" topLeftCell="B21" activePane="bottomRight" state="frozen"/>
      <selection pane="topRight" activeCell="B1" sqref="B1"/>
      <selection pane="bottomLeft" activeCell="A20" sqref="A20"/>
      <selection pane="bottomRight" activeCell="F19" sqref="F19"/>
    </sheetView>
  </sheetViews>
  <sheetFormatPr defaultRowHeight="15" x14ac:dyDescent="0.25"/>
  <cols>
    <col min="1" max="1" width="10.7109375" customWidth="1"/>
    <col min="2" max="2" width="6.42578125" customWidth="1"/>
    <col min="3" max="4" width="11.42578125" customWidth="1"/>
    <col min="5" max="5" width="14.140625" customWidth="1"/>
  </cols>
  <sheetData>
    <row r="1" spans="1:11" ht="18.75" x14ac:dyDescent="0.3">
      <c r="A1" s="48" t="s">
        <v>81</v>
      </c>
      <c r="K1" s="60"/>
    </row>
    <row r="13" spans="1:11" x14ac:dyDescent="0.25">
      <c r="C13" s="56"/>
      <c r="D13" s="59"/>
      <c r="E13" s="56"/>
    </row>
    <row r="14" spans="1:11" x14ac:dyDescent="0.25">
      <c r="C14" s="55" t="s">
        <v>76</v>
      </c>
      <c r="D14" s="54">
        <f>RSQ($C22:$C75,D22:D75)</f>
        <v>0.99509218184446513</v>
      </c>
      <c r="E14" s="54">
        <f>RSQ($C22:$C105,E22:E105)</f>
        <v>0.9979194827982204</v>
      </c>
    </row>
    <row r="15" spans="1:11" x14ac:dyDescent="0.25">
      <c r="D15" s="51" t="s">
        <v>80</v>
      </c>
      <c r="E15" s="50">
        <v>370</v>
      </c>
      <c r="K15" s="49"/>
    </row>
    <row r="16" spans="1:11" x14ac:dyDescent="0.25">
      <c r="C16" s="51" t="s">
        <v>75</v>
      </c>
      <c r="D16">
        <f>Sigmoid1!D16</f>
        <v>0</v>
      </c>
      <c r="E16" s="50">
        <v>11000000</v>
      </c>
      <c r="F16" s="49"/>
      <c r="K16" s="49"/>
    </row>
    <row r="17" spans="1:11" x14ac:dyDescent="0.25">
      <c r="C17" s="51" t="s">
        <v>74</v>
      </c>
      <c r="D17">
        <f>Sigmoid1!D17</f>
        <v>11000000</v>
      </c>
      <c r="E17" s="50">
        <v>31500000</v>
      </c>
      <c r="F17" s="49"/>
      <c r="K17" s="52"/>
    </row>
    <row r="18" spans="1:11" x14ac:dyDescent="0.25">
      <c r="C18" s="51" t="s">
        <v>73</v>
      </c>
      <c r="D18" s="25">
        <f>Sigmoid1!D18</f>
        <v>203</v>
      </c>
      <c r="E18" s="53">
        <v>441</v>
      </c>
      <c r="F18" s="52"/>
      <c r="K18" s="49"/>
    </row>
    <row r="19" spans="1:11" x14ac:dyDescent="0.25">
      <c r="C19" s="51" t="s">
        <v>72</v>
      </c>
      <c r="D19">
        <f>Sigmoid1!D19</f>
        <v>3.3000000000000002E-2</v>
      </c>
      <c r="E19" s="50">
        <v>7.0000000000000007E-2</v>
      </c>
      <c r="F19" s="49"/>
      <c r="K19" s="49"/>
    </row>
    <row r="20" spans="1:11" ht="15.75" thickBot="1" x14ac:dyDescent="0.3">
      <c r="A20" s="35" t="s">
        <v>65</v>
      </c>
      <c r="B20" s="35" t="s">
        <v>64</v>
      </c>
      <c r="C20" s="35" t="s">
        <v>63</v>
      </c>
      <c r="D20" s="33" t="s">
        <v>79</v>
      </c>
      <c r="E20" s="58" t="s">
        <v>78</v>
      </c>
    </row>
    <row r="21" spans="1:11" ht="15.75" thickTop="1" x14ac:dyDescent="0.25">
      <c r="A21" s="29">
        <f>A22-7</f>
        <v>43884</v>
      </c>
      <c r="B21" s="25">
        <v>0</v>
      </c>
      <c r="C21" s="30">
        <v>0</v>
      </c>
      <c r="D21" s="30"/>
      <c r="E21" s="30"/>
    </row>
    <row r="22" spans="1:11" x14ac:dyDescent="0.25">
      <c r="A22" s="29">
        <f>A23-7</f>
        <v>43891</v>
      </c>
      <c r="B22" s="25">
        <f>A22-A$21</f>
        <v>7</v>
      </c>
      <c r="C22" s="30">
        <v>6</v>
      </c>
      <c r="D22" s="30">
        <f>D$16+(D$17-D$16)/(1+EXP(-D$19*(B22-D$18)))</f>
        <v>17049.134297668195</v>
      </c>
      <c r="E22" s="30">
        <f>IF(B22&lt;E$15,D$16+(D$17-D$16)/(1+EXP(-D$19*(B22-D$18))),E$16+(E$17-E$16)/(1+EXP(-E$19*(B22-E$18))))</f>
        <v>17049.134297668195</v>
      </c>
    </row>
    <row r="23" spans="1:11" x14ac:dyDescent="0.25">
      <c r="A23" s="29">
        <f>A24-7</f>
        <v>43898</v>
      </c>
      <c r="B23" s="25">
        <f>A23-A$21</f>
        <v>14</v>
      </c>
      <c r="C23" s="30">
        <v>31</v>
      </c>
      <c r="D23" s="30">
        <f>D$16+(D$17-D$16)/(1+EXP(-D$19*(B23-D$18)))</f>
        <v>21470.861735836617</v>
      </c>
      <c r="E23" s="30">
        <f>IF(B23&lt;E$15,D$16+(D$17-D$16)/(1+EXP(-D$19*(B23-D$18))),E$16+(E$17-E$16)/(1+EXP(-E$19*(B23-E$18))))</f>
        <v>21470.861735836617</v>
      </c>
    </row>
    <row r="24" spans="1:11" x14ac:dyDescent="0.25">
      <c r="A24" s="29">
        <f>A25-7</f>
        <v>43905</v>
      </c>
      <c r="B24" s="25">
        <f>A24-A$21</f>
        <v>21</v>
      </c>
      <c r="C24" s="30">
        <v>115</v>
      </c>
      <c r="D24" s="30">
        <f>D$16+(D$17-D$16)/(1+EXP(-D$19*(B24-D$18)))</f>
        <v>27036.550102618432</v>
      </c>
      <c r="E24" s="30">
        <f>IF(B24&lt;E$15,D$16+(D$17-D$16)/(1+EXP(-D$19*(B24-D$18))),E$16+(E$17-E$16)/(1+EXP(-E$19*(B24-E$18))))</f>
        <v>27036.550102618432</v>
      </c>
    </row>
    <row r="25" spans="1:11" x14ac:dyDescent="0.25">
      <c r="A25" s="29">
        <v>43912</v>
      </c>
      <c r="B25" s="25">
        <f>A25-A$21</f>
        <v>28</v>
      </c>
      <c r="C25" s="30">
        <v>396</v>
      </c>
      <c r="D25" s="30">
        <f>D$16+(D$17-D$16)/(1+EXP(-D$19*(B25-D$18)))</f>
        <v>34040.505786779839</v>
      </c>
      <c r="E25" s="30">
        <f>IF(B25&lt;E$15,D$16+(D$17-D$16)/(1+EXP(-D$19*(B25-D$18))),E$16+(E$17-E$16)/(1+EXP(-E$19*(B25-E$18))))</f>
        <v>34040.505786779839</v>
      </c>
    </row>
    <row r="26" spans="1:11" x14ac:dyDescent="0.25">
      <c r="A26" s="29">
        <f>A25+7</f>
        <v>43919</v>
      </c>
      <c r="B26" s="25">
        <f>A26-A$21</f>
        <v>35</v>
      </c>
      <c r="C26" s="30">
        <v>659</v>
      </c>
      <c r="D26" s="30">
        <f>D$16+(D$17-D$16)/(1+EXP(-D$19*(B26-D$18)))</f>
        <v>42851.786116805539</v>
      </c>
      <c r="E26" s="30">
        <f>IF(B26&lt;E$15,D$16+(D$17-D$16)/(1+EXP(-D$19*(B26-D$18))),E$16+(E$17-E$16)/(1+EXP(-E$19*(B26-E$18))))</f>
        <v>42851.786116805539</v>
      </c>
    </row>
    <row r="27" spans="1:11" x14ac:dyDescent="0.25">
      <c r="A27" s="29">
        <f>A26+7</f>
        <v>43926</v>
      </c>
      <c r="B27" s="25">
        <f>A27-A$21</f>
        <v>42</v>
      </c>
      <c r="C27" s="30">
        <v>3588</v>
      </c>
      <c r="D27" s="30">
        <f>D$16+(D$17-D$16)/(1+EXP(-D$19*(B27-D$18)))</f>
        <v>53932.622023000949</v>
      </c>
      <c r="E27" s="30">
        <f>IF(B27&lt;E$15,D$16+(D$17-D$16)/(1+EXP(-D$19*(B27-D$18))),E$16+(E$17-E$16)/(1+EXP(-E$19*(B27-E$18))))</f>
        <v>53932.622023000949</v>
      </c>
    </row>
    <row r="28" spans="1:11" x14ac:dyDescent="0.25">
      <c r="A28" s="29">
        <f>A27+7</f>
        <v>43933</v>
      </c>
      <c r="B28" s="25">
        <f>A28-A$21</f>
        <v>49</v>
      </c>
      <c r="C28" s="30">
        <v>8504</v>
      </c>
      <c r="D28" s="30">
        <f>D$16+(D$17-D$16)/(1+EXP(-D$19*(B28-D$18)))</f>
        <v>67861.051692103007</v>
      </c>
      <c r="E28" s="30">
        <f>IF(B28&lt;E$15,D$16+(D$17-D$16)/(1+EXP(-D$19*(B28-D$18))),E$16+(E$17-E$16)/(1+EXP(-E$19*(B28-E$18))))</f>
        <v>67861.051692103007</v>
      </c>
    </row>
    <row r="29" spans="1:11" x14ac:dyDescent="0.25">
      <c r="A29" s="29">
        <f>A28+7</f>
        <v>43940</v>
      </c>
      <c r="B29" s="25">
        <f>A29-A$21</f>
        <v>56</v>
      </c>
      <c r="C29" s="30">
        <v>17615</v>
      </c>
      <c r="D29" s="30">
        <f>D$16+(D$17-D$16)/(1+EXP(-D$19*(B29-D$18)))</f>
        <v>85358.532991688335</v>
      </c>
      <c r="E29" s="30">
        <f>IF(B29&lt;E$15,D$16+(D$17-D$16)/(1+EXP(-D$19*(B29-D$18))),E$16+(E$17-E$16)/(1+EXP(-E$19*(B29-E$18))))</f>
        <v>85358.532991688335</v>
      </c>
    </row>
    <row r="30" spans="1:11" x14ac:dyDescent="0.25">
      <c r="A30" s="29">
        <f>A29+7</f>
        <v>43947</v>
      </c>
      <c r="B30" s="25">
        <f>A30-A$21</f>
        <v>63</v>
      </c>
      <c r="C30" s="30">
        <v>27890</v>
      </c>
      <c r="D30" s="30">
        <f>D$16+(D$17-D$16)/(1+EXP(-D$19*(B30-D$18)))</f>
        <v>107323.32187006492</v>
      </c>
      <c r="E30" s="30">
        <f>IF(B30&lt;E$15,D$16+(D$17-D$16)/(1+EXP(-D$19*(B30-D$18))),E$16+(E$17-E$16)/(1+EXP(-E$19*(B30-E$18))))</f>
        <v>107323.32187006492</v>
      </c>
    </row>
    <row r="31" spans="1:11" x14ac:dyDescent="0.25">
      <c r="A31" s="29">
        <f>A30+7</f>
        <v>43954</v>
      </c>
      <c r="B31" s="25">
        <f>A31-A$21</f>
        <v>70</v>
      </c>
      <c r="C31" s="30">
        <v>39980</v>
      </c>
      <c r="D31" s="30">
        <f>D$16+(D$17-D$16)/(1+EXP(-D$19*(B31-D$18)))</f>
        <v>134870.33385601995</v>
      </c>
      <c r="E31" s="30">
        <f>IF(B31&lt;E$15,D$16+(D$17-D$16)/(1+EXP(-D$19*(B31-D$18))),E$16+(E$17-E$16)/(1+EXP(-E$19*(B31-E$18))))</f>
        <v>134870.33385601995</v>
      </c>
    </row>
    <row r="32" spans="1:11" x14ac:dyDescent="0.25">
      <c r="A32" s="29">
        <f>A31+7</f>
        <v>43961</v>
      </c>
      <c r="B32" s="25">
        <f>A32-A$21</f>
        <v>77</v>
      </c>
      <c r="C32" s="30">
        <v>62939</v>
      </c>
      <c r="D32" s="30">
        <f>D$16+(D$17-D$16)/(1+EXP(-D$19*(B32-D$18)))</f>
        <v>169377.97794433258</v>
      </c>
      <c r="E32" s="30">
        <f>IF(B32&lt;E$15,D$16+(D$17-D$16)/(1+EXP(-D$19*(B32-D$18))),E$16+(E$17-E$16)/(1+EXP(-E$19*(B32-E$18))))</f>
        <v>169377.97794433258</v>
      </c>
    </row>
    <row r="33" spans="1:5" x14ac:dyDescent="0.25">
      <c r="A33" s="29">
        <f>A32+7</f>
        <v>43968</v>
      </c>
      <c r="B33" s="25">
        <f>A33-A$21</f>
        <v>84</v>
      </c>
      <c r="C33" s="30">
        <v>91314</v>
      </c>
      <c r="D33" s="30">
        <f>D$16+(D$17-D$16)/(1+EXP(-D$19*(B33-D$18)))</f>
        <v>212541.9637521274</v>
      </c>
      <c r="E33" s="30">
        <f>IF(B33&lt;E$15,D$16+(D$17-D$16)/(1+EXP(-D$19*(B33-D$18))),E$16+(E$17-E$16)/(1+EXP(-E$19*(B33-E$18))))</f>
        <v>212541.9637521274</v>
      </c>
    </row>
    <row r="34" spans="1:5" x14ac:dyDescent="0.25">
      <c r="A34" s="29">
        <f>A33+7</f>
        <v>43975</v>
      </c>
      <c r="B34" s="25">
        <f>A34-A$21</f>
        <v>91</v>
      </c>
      <c r="C34" s="30">
        <v>131423</v>
      </c>
      <c r="D34" s="30">
        <f>D$16+(D$17-D$16)/(1+EXP(-D$19*(B34-D$18)))</f>
        <v>266435.18590367702</v>
      </c>
      <c r="E34" s="30">
        <f>IF(B34&lt;E$15,D$16+(D$17-D$16)/(1+EXP(-D$19*(B34-D$18))),E$16+(E$17-E$16)/(1+EXP(-E$19*(B34-E$18))))</f>
        <v>266435.18590367702</v>
      </c>
    </row>
    <row r="35" spans="1:5" x14ac:dyDescent="0.25">
      <c r="A35" s="29">
        <f>A34+7</f>
        <v>43982</v>
      </c>
      <c r="B35" s="25">
        <f>A35-A$21</f>
        <v>98</v>
      </c>
      <c r="C35" s="30">
        <v>182490</v>
      </c>
      <c r="D35" s="30">
        <f>D$16+(D$17-D$16)/(1+EXP(-D$19*(B35-D$18)))</f>
        <v>333571.28314188775</v>
      </c>
      <c r="E35" s="30">
        <f>IF(B35&lt;E$15,D$16+(D$17-D$16)/(1+EXP(-D$19*(B35-D$18))),E$16+(E$17-E$16)/(1+EXP(-E$19*(B35-E$18))))</f>
        <v>333571.28314188775</v>
      </c>
    </row>
    <row r="36" spans="1:5" x14ac:dyDescent="0.25">
      <c r="A36" s="29">
        <f>A35+7</f>
        <v>43989</v>
      </c>
      <c r="B36" s="25">
        <f>A36-A$21</f>
        <v>105</v>
      </c>
      <c r="C36" s="30">
        <v>247195</v>
      </c>
      <c r="D36" s="30">
        <f>D$16+(D$17-D$16)/(1+EXP(-D$19*(B36-D$18)))</f>
        <v>416967.10242479609</v>
      </c>
      <c r="E36" s="30">
        <f>IF(B36&lt;E$15,D$16+(D$17-D$16)/(1+EXP(-D$19*(B36-D$18))),E$16+(E$17-E$16)/(1+EXP(-E$19*(B36-E$18))))</f>
        <v>416967.10242479609</v>
      </c>
    </row>
    <row r="37" spans="1:5" x14ac:dyDescent="0.25">
      <c r="A37" s="29">
        <f>A36+7</f>
        <v>43996</v>
      </c>
      <c r="B37" s="25">
        <f>A37-A$21</f>
        <v>112</v>
      </c>
      <c r="C37" s="30">
        <v>332783</v>
      </c>
      <c r="D37" s="30">
        <f>D$16+(D$17-D$16)/(1+EXP(-D$19*(B37-D$18)))</f>
        <v>520195.79768566712</v>
      </c>
      <c r="E37" s="30">
        <f>IF(B37&lt;E$15,D$16+(D$17-D$16)/(1+EXP(-D$19*(B37-D$18))),E$16+(E$17-E$16)/(1+EXP(-E$19*(B37-E$18))))</f>
        <v>520195.79768566712</v>
      </c>
    </row>
    <row r="38" spans="1:5" x14ac:dyDescent="0.25">
      <c r="A38" s="29">
        <f>A37+7</f>
        <v>44003</v>
      </c>
      <c r="B38" s="25">
        <f>A38-A$21</f>
        <v>119</v>
      </c>
      <c r="C38" s="30">
        <v>411773</v>
      </c>
      <c r="D38" s="30">
        <f>D$16+(D$17-D$16)/(1+EXP(-D$19*(B38-D$18)))</f>
        <v>647417.44647125935</v>
      </c>
      <c r="E38" s="30">
        <f>IF(B38&lt;E$15,D$16+(D$17-D$16)/(1+EXP(-D$19*(B38-D$18))),E$16+(E$17-E$16)/(1+EXP(-E$19*(B38-E$18))))</f>
        <v>647417.44647125935</v>
      </c>
    </row>
    <row r="39" spans="1:5" x14ac:dyDescent="0.25">
      <c r="A39" s="29">
        <f>A38+7</f>
        <v>44010</v>
      </c>
      <c r="B39" s="25">
        <f>A39-A$21</f>
        <v>126</v>
      </c>
      <c r="C39" s="30">
        <v>529577</v>
      </c>
      <c r="D39" s="30">
        <f>D$16+(D$17-D$16)/(1+EXP(-D$19*(B39-D$18)))</f>
        <v>803367.89444297389</v>
      </c>
      <c r="E39" s="30">
        <f>IF(B39&lt;E$15,D$16+(D$17-D$16)/(1+EXP(-D$19*(B39-D$18))),E$16+(E$17-E$16)/(1+EXP(-E$19*(B39-E$18))))</f>
        <v>803367.89444297389</v>
      </c>
    </row>
    <row r="40" spans="1:5" x14ac:dyDescent="0.25">
      <c r="A40" s="29">
        <f>A39+7</f>
        <v>44017</v>
      </c>
      <c r="B40" s="25">
        <f>A40-A$21</f>
        <v>133</v>
      </c>
      <c r="C40" s="30">
        <v>674312</v>
      </c>
      <c r="D40" s="30">
        <f>D$16+(D$17-D$16)/(1+EXP(-D$19*(B40-D$18)))</f>
        <v>993279.59173211828</v>
      </c>
      <c r="E40" s="30">
        <f>IF(B40&lt;E$15,D$16+(D$17-D$16)/(1+EXP(-D$19*(B40-D$18))),E$16+(E$17-E$16)/(1+EXP(-E$19*(B40-E$18))))</f>
        <v>993279.59173211828</v>
      </c>
    </row>
    <row r="41" spans="1:5" x14ac:dyDescent="0.25">
      <c r="A41" s="29">
        <f>A40+7</f>
        <v>44024</v>
      </c>
      <c r="B41" s="25">
        <f>A41-A$21</f>
        <v>140</v>
      </c>
      <c r="C41" s="30">
        <v>850827</v>
      </c>
      <c r="D41" s="30">
        <f>D$16+(D$17-D$16)/(1+EXP(-D$19*(B41-D$18)))</f>
        <v>1222702.004200889</v>
      </c>
      <c r="E41" s="30">
        <f>IF(B41&lt;E$15,D$16+(D$17-D$16)/(1+EXP(-D$19*(B41-D$18))),E$16+(E$17-E$16)/(1+EXP(-E$19*(B41-E$18))))</f>
        <v>1222702.004200889</v>
      </c>
    </row>
    <row r="42" spans="1:5" x14ac:dyDescent="0.25">
      <c r="A42" s="29">
        <f>A41+7</f>
        <v>44031</v>
      </c>
      <c r="B42" s="25">
        <f>A42-A$21</f>
        <v>147</v>
      </c>
      <c r="C42" s="30">
        <v>1077864</v>
      </c>
      <c r="D42" s="30">
        <f>D$16+(D$17-D$16)/(1+EXP(-D$19*(B42-D$18)))</f>
        <v>1497186.8006902356</v>
      </c>
      <c r="E42" s="30">
        <f>IF(B42&lt;E$15,D$16+(D$17-D$16)/(1+EXP(-D$19*(B42-D$18))),E$16+(E$17-E$16)/(1+EXP(-E$19*(B42-E$18))))</f>
        <v>1497186.8006902356</v>
      </c>
    </row>
    <row r="43" spans="1:5" x14ac:dyDescent="0.25">
      <c r="A43" s="29">
        <f>A42+7</f>
        <v>44038</v>
      </c>
      <c r="B43" s="25">
        <f>A43-A$21</f>
        <v>154</v>
      </c>
      <c r="C43" s="30">
        <v>1387481</v>
      </c>
      <c r="D43" s="30">
        <f>D$16+(D$17-D$16)/(1+EXP(-D$19*(B43-D$18)))</f>
        <v>1821809.2476287931</v>
      </c>
      <c r="E43" s="30">
        <f>IF(B43&lt;E$15,D$16+(D$17-D$16)/(1+EXP(-D$19*(B43-D$18))),E$16+(E$17-E$16)/(1+EXP(-E$19*(B43-E$18))))</f>
        <v>1821809.2476287931</v>
      </c>
    </row>
    <row r="44" spans="1:5" x14ac:dyDescent="0.25">
      <c r="A44" s="29">
        <f>A43+7</f>
        <v>44045</v>
      </c>
      <c r="B44" s="25">
        <f>A44-A$21</f>
        <v>161</v>
      </c>
      <c r="C44" s="30">
        <v>1754117</v>
      </c>
      <c r="D44" s="30">
        <f>D$16+(D$17-D$16)/(1+EXP(-D$19*(B44-D$18)))</f>
        <v>2200518.1213216977</v>
      </c>
      <c r="E44" s="30">
        <f>IF(B44&lt;E$15,D$16+(D$17-D$16)/(1+EXP(-D$19*(B44-D$18))),E$16+(E$17-E$16)/(1+EXP(-E$19*(B44-E$18))))</f>
        <v>2200518.1213216977</v>
      </c>
    </row>
    <row r="45" spans="1:5" x14ac:dyDescent="0.25">
      <c r="A45" s="29">
        <f>A44+7</f>
        <v>44052</v>
      </c>
      <c r="B45" s="25">
        <f>A45-A$21</f>
        <v>168</v>
      </c>
      <c r="C45" s="30">
        <v>2153010</v>
      </c>
      <c r="D45" s="30">
        <f>D$16+(D$17-D$16)/(1+EXP(-D$19*(B45-D$18)))</f>
        <v>2635346.9781239587</v>
      </c>
      <c r="E45" s="30">
        <f>IF(B45&lt;E$15,D$16+(D$17-D$16)/(1+EXP(-D$19*(B45-D$18))),E$16+(E$17-E$16)/(1+EXP(-E$19*(B45-E$18))))</f>
        <v>2635346.9781239587</v>
      </c>
    </row>
    <row r="46" spans="1:5" x14ac:dyDescent="0.25">
      <c r="A46" s="29">
        <f>A45+7</f>
        <v>44059</v>
      </c>
      <c r="B46" s="25">
        <f>A46-A$21</f>
        <v>175</v>
      </c>
      <c r="C46" s="30">
        <v>2590501</v>
      </c>
      <c r="D46" s="30">
        <f>D$16+(D$17-D$16)/(1+EXP(-D$19*(B46-D$18)))</f>
        <v>3125579.2509833127</v>
      </c>
      <c r="E46" s="30">
        <f>IF(B46&lt;E$15,D$16+(D$17-D$16)/(1+EXP(-D$19*(B46-D$18))),E$16+(E$17-E$16)/(1+EXP(-E$19*(B46-E$18))))</f>
        <v>3125579.2509833127</v>
      </c>
    </row>
    <row r="47" spans="1:5" x14ac:dyDescent="0.25">
      <c r="A47" s="29">
        <f>A46+7</f>
        <v>44066</v>
      </c>
      <c r="B47" s="25">
        <f>A47-A$21</f>
        <v>182</v>
      </c>
      <c r="C47" s="30">
        <v>3049855</v>
      </c>
      <c r="D47" s="30">
        <f>D$16+(D$17-D$16)/(1+EXP(-D$19*(B47-D$18)))</f>
        <v>3667026.4501936291</v>
      </c>
      <c r="E47" s="30">
        <f>IF(B47&lt;E$15,D$16+(D$17-D$16)/(1+EXP(-D$19*(B47-D$18))),E$16+(E$17-E$16)/(1+EXP(-E$19*(B47-E$18))))</f>
        <v>3667026.4501936291</v>
      </c>
    </row>
    <row r="48" spans="1:5" x14ac:dyDescent="0.25">
      <c r="A48" s="29">
        <f>A47+7</f>
        <v>44073</v>
      </c>
      <c r="B48" s="25">
        <f>A48-A$21</f>
        <v>189</v>
      </c>
      <c r="C48" s="30">
        <v>3542733</v>
      </c>
      <c r="D48" s="30">
        <f>D$16+(D$17-D$16)/(1+EXP(-D$19*(B48-D$18)))</f>
        <v>4251626.2320723785</v>
      </c>
      <c r="E48" s="30">
        <f>IF(B48&lt;E$15,D$16+(D$17-D$16)/(1+EXP(-D$19*(B48-D$18))),E$16+(E$17-E$16)/(1+EXP(-E$19*(B48-E$18))))</f>
        <v>4251626.2320723785</v>
      </c>
    </row>
    <row r="49" spans="1:5" x14ac:dyDescent="0.25">
      <c r="A49" s="29">
        <f>A48+7</f>
        <v>44080</v>
      </c>
      <c r="B49" s="25">
        <f>A49-A$21</f>
        <v>196</v>
      </c>
      <c r="C49" s="30">
        <v>4114773</v>
      </c>
      <c r="D49" s="30">
        <f>D$16+(D$17-D$16)/(1+EXP(-D$19*(B49-D$18)))</f>
        <v>4867559.8054863354</v>
      </c>
      <c r="E49" s="30">
        <f>IF(B49&lt;E$15,D$16+(D$17-D$16)/(1+EXP(-D$19*(B49-D$18))),E$16+(E$17-E$16)/(1+EXP(-E$19*(B49-E$18))))</f>
        <v>4867559.8054863354</v>
      </c>
    </row>
    <row r="50" spans="1:5" x14ac:dyDescent="0.25">
      <c r="A50" s="29">
        <f>A49+7</f>
        <v>44087</v>
      </c>
      <c r="B50" s="25">
        <f>A50-A$21</f>
        <v>203</v>
      </c>
      <c r="C50" s="30">
        <v>4754356</v>
      </c>
      <c r="D50" s="30">
        <f>D$16+(D$17-D$16)/(1+EXP(-D$19*(B50-D$18)))</f>
        <v>5500000</v>
      </c>
      <c r="E50" s="30">
        <f>IF(B50&lt;E$15,D$16+(D$17-D$16)/(1+EXP(-D$19*(B50-D$18))),E$16+(E$17-E$16)/(1+EXP(-E$19*(B50-E$18))))</f>
        <v>5500000</v>
      </c>
    </row>
    <row r="51" spans="1:5" x14ac:dyDescent="0.25">
      <c r="A51" s="29">
        <f>A50+7</f>
        <v>44094</v>
      </c>
      <c r="B51" s="25">
        <f>A51-A$21</f>
        <v>210</v>
      </c>
      <c r="C51" s="30">
        <v>5400619</v>
      </c>
      <c r="D51" s="30">
        <f>D$16+(D$17-D$16)/(1+EXP(-D$19*(B51-D$18)))</f>
        <v>6132440.1945136636</v>
      </c>
      <c r="E51" s="30">
        <f>IF(B51&lt;E$15,D$16+(D$17-D$16)/(1+EXP(-D$19*(B51-D$18))),E$16+(E$17-E$16)/(1+EXP(-E$19*(B51-E$18))))</f>
        <v>6132440.1945136636</v>
      </c>
    </row>
    <row r="52" spans="1:5" x14ac:dyDescent="0.25">
      <c r="A52" s="29">
        <f>A51+7</f>
        <v>44101</v>
      </c>
      <c r="B52" s="25">
        <f>A52-A$21</f>
        <v>217</v>
      </c>
      <c r="C52" s="30">
        <v>5992532</v>
      </c>
      <c r="D52" s="30">
        <f>D$16+(D$17-D$16)/(1+EXP(-D$19*(B52-D$18)))</f>
        <v>6748373.7679276215</v>
      </c>
      <c r="E52" s="30">
        <f>IF(B52&lt;E$15,D$16+(D$17-D$16)/(1+EXP(-D$19*(B52-D$18))),E$16+(E$17-E$16)/(1+EXP(-E$19*(B52-E$18))))</f>
        <v>6748373.7679276215</v>
      </c>
    </row>
    <row r="53" spans="1:5" x14ac:dyDescent="0.25">
      <c r="A53" s="29">
        <f>A52+7</f>
        <v>44108</v>
      </c>
      <c r="B53" s="25">
        <f>A53-A$21</f>
        <v>224</v>
      </c>
      <c r="C53" s="30">
        <v>6549373</v>
      </c>
      <c r="D53" s="30">
        <f>D$16+(D$17-D$16)/(1+EXP(-D$19*(B53-D$18)))</f>
        <v>7332973.5498063713</v>
      </c>
      <c r="E53" s="30">
        <f>IF(B53&lt;E$15,D$16+(D$17-D$16)/(1+EXP(-D$19*(B53-D$18))),E$16+(E$17-E$16)/(1+EXP(-E$19*(B53-E$18))))</f>
        <v>7332973.5498063713</v>
      </c>
    </row>
    <row r="54" spans="1:5" x14ac:dyDescent="0.25">
      <c r="A54" s="29">
        <f>A53+7</f>
        <v>44115</v>
      </c>
      <c r="B54" s="25">
        <f>A54-A$21</f>
        <v>231</v>
      </c>
      <c r="C54" s="30">
        <v>7053806</v>
      </c>
      <c r="D54" s="30">
        <f>D$16+(D$17-D$16)/(1+EXP(-D$19*(B54-D$18)))</f>
        <v>7874420.7490166873</v>
      </c>
      <c r="E54" s="30">
        <f>IF(B54&lt;E$15,D$16+(D$17-D$16)/(1+EXP(-D$19*(B54-D$18))),E$16+(E$17-E$16)/(1+EXP(-E$19*(B54-E$18))))</f>
        <v>7874420.7490166873</v>
      </c>
    </row>
    <row r="55" spans="1:5" x14ac:dyDescent="0.25">
      <c r="A55" s="29">
        <f>A54+7</f>
        <v>44122</v>
      </c>
      <c r="B55" s="25">
        <f>A55-A$21</f>
        <v>238</v>
      </c>
      <c r="C55" s="30">
        <v>7494551</v>
      </c>
      <c r="D55" s="30">
        <f>D$16+(D$17-D$16)/(1+EXP(-D$19*(B55-D$18)))</f>
        <v>8364653.0218760418</v>
      </c>
      <c r="E55" s="30">
        <f>IF(B55&lt;E$15,D$16+(D$17-D$16)/(1+EXP(-D$19*(B55-D$18))),E$16+(E$17-E$16)/(1+EXP(-E$19*(B55-E$18))))</f>
        <v>8364653.0218760418</v>
      </c>
    </row>
    <row r="56" spans="1:5" x14ac:dyDescent="0.25">
      <c r="A56" s="29">
        <f>A55+7</f>
        <v>44129</v>
      </c>
      <c r="B56" s="25">
        <f>A56-A$21</f>
        <v>245</v>
      </c>
      <c r="C56" s="30">
        <v>7864811</v>
      </c>
      <c r="D56" s="30">
        <f>D$16+(D$17-D$16)/(1+EXP(-D$19*(B56-D$18)))</f>
        <v>8799481.8786783013</v>
      </c>
      <c r="E56" s="30">
        <f>IF(B56&lt;E$15,D$16+(D$17-D$16)/(1+EXP(-D$19*(B56-D$18))),E$16+(E$17-E$16)/(1+EXP(-E$19*(B56-E$18))))</f>
        <v>8799481.8786783013</v>
      </c>
    </row>
    <row r="57" spans="1:5" x14ac:dyDescent="0.25">
      <c r="A57" s="29">
        <f>A56+7</f>
        <v>44136</v>
      </c>
      <c r="B57" s="25">
        <f>A57-A$21</f>
        <v>252</v>
      </c>
      <c r="C57" s="30">
        <v>8184082</v>
      </c>
      <c r="D57" s="30">
        <f>D$16+(D$17-D$16)/(1+EXP(-D$19*(B57-D$18)))</f>
        <v>9178190.7523712069</v>
      </c>
      <c r="E57" s="30">
        <f>IF(B57&lt;E$15,D$16+(D$17-D$16)/(1+EXP(-D$19*(B57-D$18))),E$16+(E$17-E$16)/(1+EXP(-E$19*(B57-E$18))))</f>
        <v>9178190.7523712069</v>
      </c>
    </row>
    <row r="58" spans="1:5" x14ac:dyDescent="0.25">
      <c r="A58" s="29">
        <f>A57+7</f>
        <v>44143</v>
      </c>
      <c r="B58" s="25">
        <f>A58-A$21</f>
        <v>259</v>
      </c>
      <c r="C58" s="30">
        <v>8507754</v>
      </c>
      <c r="D58" s="30">
        <f>D$16+(D$17-D$16)/(1+EXP(-D$19*(B58-D$18)))</f>
        <v>9502813.1993097644</v>
      </c>
      <c r="E58" s="30">
        <f>IF(B58&lt;E$15,D$16+(D$17-D$16)/(1+EXP(-D$19*(B58-D$18))),E$16+(E$17-E$16)/(1+EXP(-E$19*(B58-E$18))))</f>
        <v>9502813.1993097644</v>
      </c>
    </row>
    <row r="59" spans="1:5" x14ac:dyDescent="0.25">
      <c r="A59" s="29">
        <f>A58+7</f>
        <v>44150</v>
      </c>
      <c r="B59" s="25">
        <f>A59-A$21</f>
        <v>266</v>
      </c>
      <c r="C59" s="30">
        <v>8814902</v>
      </c>
      <c r="D59" s="30">
        <f>D$16+(D$17-D$16)/(1+EXP(-D$19*(B59-D$18)))</f>
        <v>9777297.9957991112</v>
      </c>
      <c r="E59" s="30">
        <f>IF(B59&lt;E$15,D$16+(D$17-D$16)/(1+EXP(-D$19*(B59-D$18))),E$16+(E$17-E$16)/(1+EXP(-E$19*(B59-E$18))))</f>
        <v>9777297.9957991112</v>
      </c>
    </row>
    <row r="60" spans="1:5" x14ac:dyDescent="0.25">
      <c r="A60" s="29">
        <f>A59+7</f>
        <v>44157</v>
      </c>
      <c r="B60" s="25">
        <f>A60-A$21</f>
        <v>273</v>
      </c>
      <c r="C60" s="30">
        <v>9095908</v>
      </c>
      <c r="D60" s="30">
        <f>D$16+(D$17-D$16)/(1+EXP(-D$19*(B60-D$18)))</f>
        <v>10006720.408267882</v>
      </c>
      <c r="E60" s="30">
        <f>IF(B60&lt;E$15,D$16+(D$17-D$16)/(1+EXP(-D$19*(B60-D$18))),E$16+(E$17-E$16)/(1+EXP(-E$19*(B60-E$18))))</f>
        <v>10006720.408267882</v>
      </c>
    </row>
    <row r="61" spans="1:5" x14ac:dyDescent="0.25">
      <c r="A61" s="29">
        <f>A60+7</f>
        <v>44164</v>
      </c>
      <c r="B61" s="25">
        <f>A61-A$21</f>
        <v>280</v>
      </c>
      <c r="C61" s="30">
        <v>9393039</v>
      </c>
      <c r="D61" s="30">
        <f>D$16+(D$17-D$16)/(1+EXP(-D$19*(B61-D$18)))</f>
        <v>10196632.105557026</v>
      </c>
      <c r="E61" s="30">
        <f>IF(B61&lt;E$15,D$16+(D$17-D$16)/(1+EXP(-D$19*(B61-D$18))),E$16+(E$17-E$16)/(1+EXP(-E$19*(B61-E$18))))</f>
        <v>10196632.105557026</v>
      </c>
    </row>
    <row r="62" spans="1:5" x14ac:dyDescent="0.25">
      <c r="A62" s="29">
        <f>A61+7</f>
        <v>44171</v>
      </c>
      <c r="B62" s="25">
        <f>A62-A$21</f>
        <v>287</v>
      </c>
      <c r="C62" s="30">
        <v>9644529</v>
      </c>
      <c r="D62" s="30">
        <f>D$16+(D$17-D$16)/(1+EXP(-D$19*(B62-D$18)))</f>
        <v>10352582.553528741</v>
      </c>
      <c r="E62" s="30">
        <f>IF(B62&lt;E$15,D$16+(D$17-D$16)/(1+EXP(-D$19*(B62-D$18))),E$16+(E$17-E$16)/(1+EXP(-E$19*(B62-E$18))))</f>
        <v>10352582.553528741</v>
      </c>
    </row>
    <row r="63" spans="1:5" x14ac:dyDescent="0.25">
      <c r="A63" s="29">
        <f>A62+7</f>
        <v>44178</v>
      </c>
      <c r="B63" s="25">
        <f>A63-A$21</f>
        <v>294</v>
      </c>
      <c r="C63" s="30">
        <v>9857380</v>
      </c>
      <c r="D63" s="30">
        <f>D$16+(D$17-D$16)/(1+EXP(-D$19*(B63-D$18)))</f>
        <v>10479804.202314334</v>
      </c>
      <c r="E63" s="30">
        <f>IF(B63&lt;E$15,D$16+(D$17-D$16)/(1+EXP(-D$19*(B63-D$18))),E$16+(E$17-E$16)/(1+EXP(-E$19*(B63-E$18))))</f>
        <v>10479804.202314334</v>
      </c>
    </row>
    <row r="64" spans="1:5" x14ac:dyDescent="0.25">
      <c r="A64" s="29">
        <f>A63+7</f>
        <v>44185</v>
      </c>
      <c r="B64" s="25">
        <f>A64-A$21</f>
        <v>301</v>
      </c>
      <c r="C64" s="30">
        <v>10031659</v>
      </c>
      <c r="D64" s="30">
        <f>D$16+(D$17-D$16)/(1+EXP(-D$19*(B64-D$18)))</f>
        <v>10583032.897575205</v>
      </c>
      <c r="E64" s="30">
        <f>IF(B64&lt;E$15,D$16+(D$17-D$16)/(1+EXP(-D$19*(B64-D$18))),E$16+(E$17-E$16)/(1+EXP(-E$19*(B64-E$18))))</f>
        <v>10583032.897575205</v>
      </c>
    </row>
    <row r="65" spans="1:5" x14ac:dyDescent="0.25">
      <c r="A65" s="29">
        <f>A64+7</f>
        <v>44192</v>
      </c>
      <c r="B65" s="25">
        <f>A65-A$21</f>
        <v>308</v>
      </c>
      <c r="C65" s="30">
        <v>10188392</v>
      </c>
      <c r="D65" s="30">
        <f>D$16+(D$17-D$16)/(1+EXP(-D$19*(B65-D$18)))</f>
        <v>10666428.716858113</v>
      </c>
      <c r="E65" s="30">
        <f>IF(B65&lt;E$15,D$16+(D$17-D$16)/(1+EXP(-D$19*(B65-D$18))),E$16+(E$17-E$16)/(1+EXP(-E$19*(B65-E$18))))</f>
        <v>10666428.716858113</v>
      </c>
    </row>
    <row r="66" spans="1:5" x14ac:dyDescent="0.25">
      <c r="A66" s="29">
        <f>A65+7</f>
        <v>44199</v>
      </c>
      <c r="B66" s="25">
        <f>A66-A$21</f>
        <v>315</v>
      </c>
      <c r="C66" s="30">
        <v>10324631</v>
      </c>
      <c r="D66" s="30">
        <f>D$16+(D$17-D$16)/(1+EXP(-D$19*(B66-D$18)))</f>
        <v>10733564.814096324</v>
      </c>
      <c r="E66" s="30">
        <f>IF(B66&lt;E$15,D$16+(D$17-D$16)/(1+EXP(-D$19*(B66-D$18))),E$16+(E$17-E$16)/(1+EXP(-E$19*(B66-E$18))))</f>
        <v>10733564.814096324</v>
      </c>
    </row>
    <row r="67" spans="1:5" x14ac:dyDescent="0.25">
      <c r="A67" s="29">
        <f>A66+7</f>
        <v>44206</v>
      </c>
      <c r="B67" s="25">
        <f>A67-A$21</f>
        <v>322</v>
      </c>
      <c r="C67" s="30">
        <v>10451346</v>
      </c>
      <c r="D67" s="30">
        <f>D$16+(D$17-D$16)/(1+EXP(-D$19*(B67-D$18)))</f>
        <v>10787458.036247874</v>
      </c>
      <c r="E67" s="30">
        <f>IF(B67&lt;E$15,D$16+(D$17-D$16)/(1+EXP(-D$19*(B67-D$18))),E$16+(E$17-E$16)/(1+EXP(-E$19*(B67-E$18))))</f>
        <v>10787458.036247874</v>
      </c>
    </row>
    <row r="68" spans="1:5" x14ac:dyDescent="0.25">
      <c r="A68" s="29">
        <f>A67+7</f>
        <v>44213</v>
      </c>
      <c r="B68" s="25">
        <f>A68-A$21</f>
        <v>329</v>
      </c>
      <c r="C68" s="30">
        <v>10558710</v>
      </c>
      <c r="D68" s="30">
        <f>D$16+(D$17-D$16)/(1+EXP(-D$19*(B68-D$18)))</f>
        <v>10830622.022055669</v>
      </c>
      <c r="E68" s="30">
        <f>IF(B68&lt;E$15,D$16+(D$17-D$16)/(1+EXP(-D$19*(B68-D$18))),E$16+(E$17-E$16)/(1+EXP(-E$19*(B68-E$18))))</f>
        <v>10830622.022055669</v>
      </c>
    </row>
    <row r="69" spans="1:5" x14ac:dyDescent="0.25">
      <c r="A69" s="29">
        <f>A68+7</f>
        <v>44220</v>
      </c>
      <c r="B69" s="25">
        <f>A69-A$21</f>
        <v>336</v>
      </c>
      <c r="C69" s="30">
        <v>10655435</v>
      </c>
      <c r="D69" s="30">
        <f>D$16+(D$17-D$16)/(1+EXP(-D$19*(B69-D$18)))</f>
        <v>10865129.66614398</v>
      </c>
      <c r="E69" s="30">
        <f>IF(B69&lt;E$15,D$16+(D$17-D$16)/(1+EXP(-D$19*(B69-D$18))),E$16+(E$17-E$16)/(1+EXP(-E$19*(B69-E$18))))</f>
        <v>10865129.66614398</v>
      </c>
    </row>
    <row r="70" spans="1:5" x14ac:dyDescent="0.25">
      <c r="A70" s="29">
        <f>A69+7</f>
        <v>44227</v>
      </c>
      <c r="B70" s="25">
        <f>A70-A$21</f>
        <v>343</v>
      </c>
      <c r="C70" s="30">
        <v>10747091</v>
      </c>
      <c r="D70" s="30">
        <f>D$16+(D$17-D$16)/(1+EXP(-D$19*(B70-D$18)))</f>
        <v>10892676.678129936</v>
      </c>
      <c r="E70" s="30">
        <f>IF(B70&lt;E$15,D$16+(D$17-D$16)/(1+EXP(-D$19*(B70-D$18))),E$16+(E$17-E$16)/(1+EXP(-E$19*(B70-E$18))))</f>
        <v>10892676.678129936</v>
      </c>
    </row>
    <row r="71" spans="1:5" x14ac:dyDescent="0.25">
      <c r="A71" s="29">
        <f>A70+7</f>
        <v>44234</v>
      </c>
      <c r="B71" s="25">
        <f>A71-A$21</f>
        <v>350</v>
      </c>
      <c r="C71" s="30">
        <v>10827314</v>
      </c>
      <c r="D71" s="30">
        <f>D$16+(D$17-D$16)/(1+EXP(-D$19*(B71-D$18)))</f>
        <v>10914641.467008311</v>
      </c>
      <c r="E71" s="30">
        <f>IF(B71&lt;E$15,D$16+(D$17-D$16)/(1+EXP(-D$19*(B71-D$18))),E$16+(E$17-E$16)/(1+EXP(-E$19*(B71-E$18))))</f>
        <v>10914641.467008311</v>
      </c>
    </row>
    <row r="72" spans="1:5" x14ac:dyDescent="0.25">
      <c r="A72" s="29">
        <f>A71+7</f>
        <v>44241</v>
      </c>
      <c r="B72" s="25">
        <f>A72-A$21</f>
        <v>357</v>
      </c>
      <c r="C72" s="30">
        <v>10904940</v>
      </c>
      <c r="D72" s="30">
        <f>D$16+(D$17-D$16)/(1+EXP(-D$19*(B72-D$18)))</f>
        <v>10932138.948307896</v>
      </c>
      <c r="E72" s="30">
        <f>IF(B72&lt;E$15,D$16+(D$17-D$16)/(1+EXP(-D$19*(B72-D$18))),E$16+(E$17-E$16)/(1+EXP(-E$19*(B72-E$18))))</f>
        <v>10932138.948307896</v>
      </c>
    </row>
    <row r="73" spans="1:5" x14ac:dyDescent="0.25">
      <c r="A73" s="29">
        <f>A72+7</f>
        <v>44248</v>
      </c>
      <c r="B73" s="25">
        <f>A73-A$21</f>
        <v>364</v>
      </c>
      <c r="C73" s="30">
        <v>10991651</v>
      </c>
      <c r="D73" s="30">
        <f>D$16+(D$17-D$16)/(1+EXP(-D$19*(B73-D$18)))</f>
        <v>10946067.377977001</v>
      </c>
      <c r="E73" s="30">
        <f>IF(B73&lt;E$15,D$16+(D$17-D$16)/(1+EXP(-D$19*(B73-D$18))),E$16+(E$17-E$16)/(1+EXP(-E$19*(B73-E$18))))</f>
        <v>10946067.377977001</v>
      </c>
    </row>
    <row r="74" spans="1:5" x14ac:dyDescent="0.25">
      <c r="A74" s="29">
        <f>A73+7</f>
        <v>44255</v>
      </c>
      <c r="B74" s="25">
        <f>A74-A$21</f>
        <v>371</v>
      </c>
      <c r="C74" s="30">
        <v>11096731</v>
      </c>
      <c r="D74" s="30">
        <f>D$16+(D$17-D$16)/(1+EXP(-D$19*(B74-D$18)))</f>
        <v>10957148.213883195</v>
      </c>
      <c r="E74" s="30">
        <f>IF(B74&lt;E$15,D$16+(D$17-D$16)/(1+EXP(-D$19*(B74-D$18))),E$16+(E$17-E$16)/(1+EXP(-E$19*(B74-E$18))))</f>
        <v>11151526.597557781</v>
      </c>
    </row>
    <row r="75" spans="1:5" x14ac:dyDescent="0.25">
      <c r="A75" s="29">
        <f>A74+7</f>
        <v>44262</v>
      </c>
      <c r="B75" s="25">
        <f>A75-A$21</f>
        <v>378</v>
      </c>
      <c r="C75" s="30">
        <v>11210799</v>
      </c>
      <c r="D75" s="30">
        <f>D$16+(D$17-D$16)/(1+EXP(-D$19*(B75-D$18)))</f>
        <v>10965959.494213222</v>
      </c>
      <c r="E75" s="30">
        <f>IF(B75&lt;E$15,D$16+(D$17-D$16)/(1+EXP(-D$19*(B75-D$18))),E$16+(E$17-E$16)/(1+EXP(-E$19*(B75-E$18))))</f>
        <v>11246188.688353511</v>
      </c>
    </row>
    <row r="76" spans="1:5" x14ac:dyDescent="0.25">
      <c r="A76" s="29">
        <f>A75+7</f>
        <v>44269</v>
      </c>
      <c r="B76" s="25">
        <f>A76-A$21</f>
        <v>385</v>
      </c>
      <c r="C76" s="30">
        <v>11359048</v>
      </c>
      <c r="D76" s="30">
        <f>D$16+(D$17-D$16)/(1+EXP(-D$19*(B76-D$18)))</f>
        <v>10972963.449897382</v>
      </c>
      <c r="E76" s="30">
        <f>IF(B76&lt;E$15,D$16+(D$17-D$16)/(1+EXP(-D$19*(B76-D$18))),E$16+(E$17-E$16)/(1+EXP(-E$19*(B76-E$18))))</f>
        <v>11398829.233647957</v>
      </c>
    </row>
    <row r="77" spans="1:5" x14ac:dyDescent="0.25">
      <c r="A77" s="29">
        <f>A76+7</f>
        <v>44276</v>
      </c>
      <c r="B77" s="25">
        <f>A77-A$21</f>
        <v>392</v>
      </c>
      <c r="C77" s="30">
        <v>11599130</v>
      </c>
      <c r="D77" s="30">
        <f>D$16+(D$17-D$16)/(1+EXP(-D$19*(B77-D$18)))</f>
        <v>10978529.138264164</v>
      </c>
      <c r="E77" s="30">
        <f>IF(B77&lt;E$15,D$16+(D$17-D$16)/(1+EXP(-D$19*(B77-D$18))),E$16+(E$17-E$16)/(1+EXP(-E$19*(B77-E$18))))</f>
        <v>11643104.111087974</v>
      </c>
    </row>
    <row r="78" spans="1:5" x14ac:dyDescent="0.25">
      <c r="A78" s="29">
        <f>A77+7</f>
        <v>44283</v>
      </c>
      <c r="B78" s="25">
        <f>A78-A$21</f>
        <v>399</v>
      </c>
      <c r="C78" s="30">
        <v>11971624</v>
      </c>
      <c r="D78" s="30">
        <f>D$16+(D$17-D$16)/(1+EXP(-D$19*(B78-D$18)))</f>
        <v>10982950.865702331</v>
      </c>
      <c r="E78" s="30">
        <f>IF(B78&lt;E$15,D$16+(D$17-D$16)/(1+EXP(-D$19*(B78-D$18))),E$16+(E$17-E$16)/(1+EXP(-E$19*(B78-E$18))))</f>
        <v>12029331.100400463</v>
      </c>
    </row>
    <row r="79" spans="1:5" x14ac:dyDescent="0.25">
      <c r="A79" s="29">
        <f>A78+7</f>
        <v>44290</v>
      </c>
      <c r="B79" s="25">
        <f>A79-A$21</f>
        <v>406</v>
      </c>
      <c r="C79" s="30">
        <v>12484127</v>
      </c>
      <c r="D79" s="30">
        <f>D$16+(D$17-D$16)/(1+EXP(-D$19*(B79-D$18)))</f>
        <v>10986463.101667736</v>
      </c>
      <c r="E79" s="30">
        <f>IF(B79&lt;E$15,D$16+(D$17-D$16)/(1+EXP(-D$19*(B79-D$18))),E$16+(E$17-E$16)/(1+EXP(-E$19*(B79-E$18))))</f>
        <v>12628490.258271556</v>
      </c>
    </row>
    <row r="80" spans="1:5" x14ac:dyDescent="0.25">
      <c r="A80" s="29">
        <f>A79+7</f>
        <v>44297</v>
      </c>
      <c r="B80" s="25">
        <f>A80-A$21</f>
        <v>413</v>
      </c>
      <c r="C80" s="30">
        <v>13358805</v>
      </c>
      <c r="D80" s="30">
        <f>D$16+(D$17-D$16)/(1+EXP(-D$19*(B80-D$18)))</f>
        <v>10989252.501510505</v>
      </c>
      <c r="E80" s="30">
        <f>IF(B80&lt;E$15,D$16+(D$17-D$16)/(1+EXP(-D$19*(B80-D$18))),E$16+(E$17-E$16)/(1+EXP(-E$19*(B80-E$18))))</f>
        <v>13531074.475087091</v>
      </c>
    </row>
    <row r="81" spans="1:5" x14ac:dyDescent="0.25">
      <c r="A81" s="29">
        <f>A80+7</f>
        <v>44304</v>
      </c>
      <c r="B81" s="25">
        <f>A81-A$21</f>
        <v>420</v>
      </c>
      <c r="C81" s="30">
        <v>14788109</v>
      </c>
      <c r="D81" s="30">
        <f>D$16+(D$17-D$16)/(1+EXP(-D$19*(B81-D$18)))</f>
        <v>10991467.566781547</v>
      </c>
      <c r="E81" s="30">
        <f>IF(B81&lt;E$15,D$16+(D$17-D$16)/(1+EXP(-D$19*(B81-D$18))),E$16+(E$17-E$16)/(1+EXP(-E$19*(B81-E$18))))</f>
        <v>14832323.58634495</v>
      </c>
    </row>
    <row r="82" spans="1:5" x14ac:dyDescent="0.25">
      <c r="A82" s="29">
        <f>A81+7</f>
        <v>44311</v>
      </c>
      <c r="B82" s="25">
        <f>A82-A$21</f>
        <v>427</v>
      </c>
      <c r="C82" s="30">
        <v>16960172</v>
      </c>
      <c r="D82" s="30">
        <f>D$16+(D$17-D$16)/(1+EXP(-D$19*(B82-D$18)))</f>
        <v>10993226.387294143</v>
      </c>
      <c r="E82" s="30">
        <f>IF(B82&lt;E$15,D$16+(D$17-D$16)/(1+EXP(-D$19*(B82-D$18))),E$16+(E$17-E$16)/(1+EXP(-E$19*(B82-E$18))))</f>
        <v>16594281.565006845</v>
      </c>
    </row>
    <row r="83" spans="1:5" x14ac:dyDescent="0.25">
      <c r="A83" s="29">
        <f>A82+7</f>
        <v>44318</v>
      </c>
      <c r="B83" s="25">
        <f>A83-A$21</f>
        <v>434</v>
      </c>
      <c r="C83" s="30">
        <v>19557457</v>
      </c>
      <c r="D83" s="30">
        <f>D$16+(D$17-D$16)/(1+EXP(-D$19*(B83-D$18)))</f>
        <v>10994622.833304506</v>
      </c>
      <c r="E83" s="30">
        <f>IF(B83&lt;E$15,D$16+(D$17-D$16)/(1+EXP(-D$19*(B83-D$18))),E$16+(E$17-E$16)/(1+EXP(-E$19*(B83-E$18))))</f>
        <v>18787818.136966653</v>
      </c>
    </row>
    <row r="84" spans="1:5" x14ac:dyDescent="0.25">
      <c r="A84" s="29">
        <f>A83+7</f>
        <v>44325</v>
      </c>
      <c r="B84" s="25">
        <f>A84-A$21</f>
        <v>441</v>
      </c>
      <c r="C84" s="30">
        <v>22296414</v>
      </c>
      <c r="D84" s="30">
        <f>D$16+(D$17-D$16)/(1+EXP(-D$19*(B84-D$18)))</f>
        <v>10995731.500198202</v>
      </c>
      <c r="E84" s="30">
        <f>IF(B84&lt;E$15,D$16+(D$17-D$16)/(1+EXP(-D$19*(B84-D$18))),E$16+(E$17-E$16)/(1+EXP(-E$19*(B84-E$18))))</f>
        <v>21250000</v>
      </c>
    </row>
    <row r="85" spans="1:5" x14ac:dyDescent="0.25">
      <c r="A85" s="29">
        <f>A84+7</f>
        <v>44332</v>
      </c>
      <c r="B85" s="25">
        <f>A85-A$21</f>
        <v>448</v>
      </c>
      <c r="C85" s="30">
        <v>24684077</v>
      </c>
      <c r="D85" s="30">
        <f>D$16+(D$17-D$16)/(1+EXP(-D$19*(B85-D$18)))</f>
        <v>10996611.6520484</v>
      </c>
      <c r="E85" s="30">
        <f>IF(B85&lt;E$15,D$16+(D$17-D$16)/(1+EXP(-D$19*(B85-D$18))),E$16+(E$17-E$16)/(1+EXP(-E$19*(B85-E$18))))</f>
        <v>23712181.863033347</v>
      </c>
    </row>
    <row r="86" spans="1:5" x14ac:dyDescent="0.25">
      <c r="A86" s="29">
        <f>A85+7</f>
        <v>44339</v>
      </c>
      <c r="B86" s="25">
        <f>A86-A$21</f>
        <v>455</v>
      </c>
      <c r="C86" s="30">
        <v>26530132</v>
      </c>
      <c r="D86" s="30">
        <f>D$16+(D$17-D$16)/(1+EXP(-D$19*(B86-D$18)))</f>
        <v>10997310.363620728</v>
      </c>
      <c r="E86" s="30">
        <f>IF(B86&lt;E$15,D$16+(D$17-D$16)/(1+EXP(-D$19*(B86-D$18))),E$16+(E$17-E$16)/(1+EXP(-E$19*(B86-E$18))))</f>
        <v>25905718.434993155</v>
      </c>
    </row>
    <row r="87" spans="1:5" x14ac:dyDescent="0.25">
      <c r="A87" s="29">
        <f>A86+7</f>
        <v>44346</v>
      </c>
      <c r="B87" s="25">
        <f>A87-A$21</f>
        <v>462</v>
      </c>
      <c r="C87" s="30">
        <v>27894800</v>
      </c>
      <c r="D87" s="30">
        <f>D$16+(D$17-D$16)/(1+EXP(-D$19*(B87-D$18)))</f>
        <v>10997865.021782581</v>
      </c>
      <c r="E87" s="30">
        <f>IF(B87&lt;E$15,D$16+(D$17-D$16)/(1+EXP(-D$19*(B87-D$18))),E$16+(E$17-E$16)/(1+EXP(-E$19*(B87-E$18))))</f>
        <v>27667676.41365505</v>
      </c>
    </row>
    <row r="88" spans="1:5" x14ac:dyDescent="0.25">
      <c r="A88" s="29">
        <f>A87+7</f>
        <v>44353</v>
      </c>
      <c r="B88" s="25">
        <f>A88-A$21</f>
        <v>469</v>
      </c>
      <c r="C88" s="30">
        <v>28809339</v>
      </c>
      <c r="D88" s="30">
        <f>D$16+(D$17-D$16)/(1+EXP(-D$19*(B88-D$18)))</f>
        <v>10998305.315686606</v>
      </c>
      <c r="E88" s="30">
        <f>IF(B88&lt;E$15,D$16+(D$17-D$16)/(1+EXP(-D$19*(B88-D$18))),E$16+(E$17-E$16)/(1+EXP(-E$19*(B88-E$18))))</f>
        <v>28968925.524912909</v>
      </c>
    </row>
    <row r="89" spans="1:5" x14ac:dyDescent="0.25">
      <c r="A89" s="29">
        <f>A88+7</f>
        <v>44360</v>
      </c>
      <c r="B89" s="25">
        <f>A89-A$21</f>
        <v>476</v>
      </c>
      <c r="C89" s="30">
        <v>29439989</v>
      </c>
      <c r="D89" s="30">
        <f>D$16+(D$17-D$16)/(1+EXP(-D$19*(B89-D$18)))</f>
        <v>10998654.819432247</v>
      </c>
      <c r="E89" s="30">
        <f>IF(B89&lt;E$15,D$16+(D$17-D$16)/(1+EXP(-D$19*(B89-D$18))),E$16+(E$17-E$16)/(1+EXP(-E$19*(B89-E$18))))</f>
        <v>29871509.741728444</v>
      </c>
    </row>
    <row r="90" spans="1:5" x14ac:dyDescent="0.25">
      <c r="A90" s="29">
        <f>A89+7</f>
        <v>44367</v>
      </c>
      <c r="B90" s="25">
        <f>A90-A$21</f>
        <v>483</v>
      </c>
      <c r="C90" s="30">
        <v>29881965</v>
      </c>
      <c r="D90" s="30">
        <f>D$16+(D$17-D$16)/(1+EXP(-D$19*(B90-D$18)))</f>
        <v>10998932.250162125</v>
      </c>
      <c r="E90" s="30">
        <f>IF(B90&lt;E$15,D$16+(D$17-D$16)/(1+EXP(-D$19*(B90-D$18))),E$16+(E$17-E$16)/(1+EXP(-E$19*(B90-E$18))))</f>
        <v>30470668.899599537</v>
      </c>
    </row>
    <row r="91" spans="1:5" x14ac:dyDescent="0.25">
      <c r="A91" s="29">
        <f>A90+7</f>
        <v>44374</v>
      </c>
      <c r="B91" s="25">
        <f>A91-A$21</f>
        <v>490</v>
      </c>
      <c r="C91" s="30">
        <v>30233183</v>
      </c>
      <c r="D91" s="30">
        <f>D$16+(D$17-D$16)/(1+EXP(-D$19*(B91-D$18)))</f>
        <v>10999152.467845103</v>
      </c>
      <c r="E91" s="30">
        <f>IF(B91&lt;E$15,D$16+(D$17-D$16)/(1+EXP(-D$19*(B91-D$18))),E$16+(E$17-E$16)/(1+EXP(-E$19*(B91-E$18))))</f>
        <v>30856895.888912026</v>
      </c>
    </row>
    <row r="92" spans="1:5" x14ac:dyDescent="0.25">
      <c r="A92" s="29">
        <f>A91+7</f>
        <v>44381</v>
      </c>
      <c r="B92" s="25">
        <f>A92-A$21</f>
        <v>497</v>
      </c>
      <c r="C92" s="30">
        <v>30545433</v>
      </c>
      <c r="D92" s="30">
        <f>D$16+(D$17-D$16)/(1+EXP(-D$19*(B92-D$18)))</f>
        <v>10999327.269588865</v>
      </c>
      <c r="E92" s="30">
        <f>IF(B92&lt;E$15,D$16+(D$17-D$16)/(1+EXP(-D$19*(B92-D$18))),E$16+(E$17-E$16)/(1+EXP(-E$19*(B92-E$18))))</f>
        <v>31101170.766352043</v>
      </c>
    </row>
    <row r="93" spans="1:5" x14ac:dyDescent="0.25">
      <c r="A93" s="29">
        <f>A92+7</f>
        <v>44388</v>
      </c>
      <c r="B93" s="25">
        <f>A93-A$21</f>
        <v>504</v>
      </c>
      <c r="C93" s="30">
        <v>30837222</v>
      </c>
      <c r="D93" s="30">
        <f>D$16+(D$17-D$16)/(1+EXP(-D$19*(B93-D$18)))</f>
        <v>10999466.020586884</v>
      </c>
      <c r="E93" s="30">
        <f>IF(B93&lt;E$15,D$16+(D$17-D$16)/(1+EXP(-D$19*(B93-D$18))),E$16+(E$17-E$16)/(1+EXP(-E$19*(B93-E$18))))</f>
        <v>31253811.311646488</v>
      </c>
    </row>
    <row r="94" spans="1:5" x14ac:dyDescent="0.25">
      <c r="A94" s="29">
        <f>A93+7</f>
        <v>44395</v>
      </c>
      <c r="B94" s="25">
        <f>A94-A$21</f>
        <v>511</v>
      </c>
      <c r="D94" s="30">
        <f>D$16+(D$17-D$16)/(1+EXP(-D$19*(B94-D$18)))</f>
        <v>10999576.15522196</v>
      </c>
      <c r="E94" s="30">
        <f>IF(B94&lt;E$15,D$16+(D$17-D$16)/(1+EXP(-D$19*(B94-D$18))),E$16+(E$17-E$16)/(1+EXP(-E$19*(B94-E$18))))</f>
        <v>31348473.402442221</v>
      </c>
    </row>
    <row r="95" spans="1:5" x14ac:dyDescent="0.25">
      <c r="A95" s="29">
        <f>A94+7</f>
        <v>44402</v>
      </c>
      <c r="B95" s="25">
        <f>A95-A$21</f>
        <v>518</v>
      </c>
      <c r="D95" s="30">
        <f>D$16+(D$17-D$16)/(1+EXP(-D$19*(B95-D$18)))</f>
        <v>10999663.574998459</v>
      </c>
      <c r="E95" s="30">
        <f>IF(B95&lt;E$15,D$16+(D$17-D$16)/(1+EXP(-D$19*(B95-D$18))),E$16+(E$17-E$16)/(1+EXP(-E$19*(B95-E$18))))</f>
        <v>31406904.246960465</v>
      </c>
    </row>
    <row r="96" spans="1:5" x14ac:dyDescent="0.25">
      <c r="A96" s="29">
        <f>A95+7</f>
        <v>44409</v>
      </c>
      <c r="B96" s="25">
        <f>A96-A$21</f>
        <v>525</v>
      </c>
      <c r="D96" s="30">
        <f>D$16+(D$17-D$16)/(1+EXP(-D$19*(B96-D$18)))</f>
        <v>10999732.96451438</v>
      </c>
      <c r="E96" s="30">
        <f>IF(B96&lt;E$15,D$16+(D$17-D$16)/(1+EXP(-D$19*(B96-D$18))),E$16+(E$17-E$16)/(1+EXP(-E$19*(B96-E$18))))</f>
        <v>31442866.577509634</v>
      </c>
    </row>
    <row r="97" spans="1:5" x14ac:dyDescent="0.25">
      <c r="A97" s="29">
        <f>A96+7</f>
        <v>44416</v>
      </c>
      <c r="B97" s="25">
        <f>A97-A$21</f>
        <v>532</v>
      </c>
      <c r="D97" s="30">
        <f>D$16+(D$17-D$16)/(1+EXP(-D$19*(B97-D$18)))</f>
        <v>10999788.042334924</v>
      </c>
      <c r="E97" s="30">
        <f>IF(B97&lt;E$15,D$16+(D$17-D$16)/(1+EXP(-D$19*(B97-D$18))),E$16+(E$17-E$16)/(1+EXP(-E$19*(B97-E$18))))</f>
        <v>31464960.72868754</v>
      </c>
    </row>
    <row r="98" spans="1:5" x14ac:dyDescent="0.25">
      <c r="A98" s="29">
        <f>A97+7</f>
        <v>44423</v>
      </c>
      <c r="B98" s="25">
        <f>A98-A$21</f>
        <v>539</v>
      </c>
      <c r="D98" s="30">
        <f>D$16+(D$17-D$16)/(1+EXP(-D$19*(B98-D$18)))</f>
        <v>10999831.760167444</v>
      </c>
      <c r="E98" s="30">
        <f>IF(B98&lt;E$15,D$16+(D$17-D$16)/(1+EXP(-D$19*(B98-D$18))),E$16+(E$17-E$16)/(1+EXP(-E$19*(B98-E$18))))</f>
        <v>31478519.79526715</v>
      </c>
    </row>
    <row r="99" spans="1:5" x14ac:dyDescent="0.25">
      <c r="A99" s="29">
        <f>A98+7</f>
        <v>44430</v>
      </c>
      <c r="B99" s="25">
        <f>A99-A$21</f>
        <v>546</v>
      </c>
      <c r="D99" s="30">
        <f>D$16+(D$17-D$16)/(1+EXP(-D$19*(B99-D$18)))</f>
        <v>10999866.460983872</v>
      </c>
      <c r="E99" s="30">
        <f>IF(B99&lt;E$15,D$16+(D$17-D$16)/(1+EXP(-D$19*(B99-D$18))),E$16+(E$17-E$16)/(1+EXP(-E$19*(B99-E$18))))</f>
        <v>31486835.316137988</v>
      </c>
    </row>
    <row r="100" spans="1:5" x14ac:dyDescent="0.25">
      <c r="A100" s="29">
        <f>A99+7</f>
        <v>44437</v>
      </c>
      <c r="B100" s="25">
        <f>A100-A$21</f>
        <v>553</v>
      </c>
      <c r="D100" s="30">
        <f>D$16+(D$17-D$16)/(1+EXP(-D$19*(B100-D$18)))</f>
        <v>10999894.004547235</v>
      </c>
      <c r="E100" s="30">
        <f>IF(B100&lt;E$15,D$16+(D$17-D$16)/(1+EXP(-D$19*(B100-D$18))),E$16+(E$17-E$16)/(1+EXP(-E$19*(B100-E$18))))</f>
        <v>31491932.960410304</v>
      </c>
    </row>
    <row r="101" spans="1:5" x14ac:dyDescent="0.25">
      <c r="A101" s="29">
        <f>A100+7</f>
        <v>44444</v>
      </c>
      <c r="B101" s="25">
        <f>A101-A$21</f>
        <v>560</v>
      </c>
      <c r="D101" s="30">
        <f>D$16+(D$17-D$16)/(1+EXP(-D$19*(B101-D$18)))</f>
        <v>10999915.867058702</v>
      </c>
      <c r="E101" s="30">
        <f>IF(B101&lt;E$15,D$16+(D$17-D$16)/(1+EXP(-D$19*(B101-D$18))),E$16+(E$17-E$16)/(1+EXP(-E$19*(B101-E$18))))</f>
        <v>31495057.165153578</v>
      </c>
    </row>
    <row r="102" spans="1:5" x14ac:dyDescent="0.25">
      <c r="A102" s="29">
        <f>A101+7</f>
        <v>44451</v>
      </c>
      <c r="B102" s="25">
        <f>A102-A$21</f>
        <v>567</v>
      </c>
      <c r="D102" s="30">
        <f>D$16+(D$17-D$16)/(1+EXP(-D$19*(B102-D$18)))</f>
        <v>10999933.22025875</v>
      </c>
      <c r="E102" s="30">
        <f>IF(B102&lt;E$15,D$16+(D$17-D$16)/(1+EXP(-D$19*(B102-D$18))),E$16+(E$17-E$16)/(1+EXP(-E$19*(B102-E$18))))</f>
        <v>31496971.606055479</v>
      </c>
    </row>
    <row r="103" spans="1:5" x14ac:dyDescent="0.25">
      <c r="A103" s="29">
        <f>A102+7</f>
        <v>44458</v>
      </c>
      <c r="B103" s="25">
        <f>A103-A$21</f>
        <v>574</v>
      </c>
      <c r="D103" s="30">
        <f>D$16+(D$17-D$16)/(1+EXP(-D$19*(B103-D$18)))</f>
        <v>10999946.994217465</v>
      </c>
      <c r="E103" s="30">
        <f>IF(B103&lt;E$15,D$16+(D$17-D$16)/(1+EXP(-D$19*(B103-D$18))),E$16+(E$17-E$16)/(1+EXP(-E$19*(B103-E$18))))</f>
        <v>31498144.619762801</v>
      </c>
    </row>
    <row r="104" spans="1:5" x14ac:dyDescent="0.25">
      <c r="A104" s="29">
        <f>A103+7</f>
        <v>44465</v>
      </c>
      <c r="B104" s="25">
        <f>A104-A$21</f>
        <v>581</v>
      </c>
      <c r="D104" s="30">
        <f>D$16+(D$17-D$16)/(1+EXP(-D$19*(B104-D$18)))</f>
        <v>10999957.927176656</v>
      </c>
      <c r="E104" s="30">
        <f>IF(B104&lt;E$15,D$16+(D$17-D$16)/(1+EXP(-D$19*(B104-D$18))),E$16+(E$17-E$16)/(1+EXP(-E$19*(B104-E$18))))</f>
        <v>31498863.305243183</v>
      </c>
    </row>
    <row r="105" spans="1:5" x14ac:dyDescent="0.25">
      <c r="A105" s="29">
        <f>A104+7</f>
        <v>44472</v>
      </c>
      <c r="B105" s="25">
        <f>A105-A$21</f>
        <v>588</v>
      </c>
      <c r="D105" s="30">
        <f>D$16+(D$17-D$16)/(1+EXP(-D$19*(B105-D$18)))</f>
        <v>10999966.60511332</v>
      </c>
      <c r="E105" s="30">
        <f>IF(B105&lt;E$15,D$16+(D$17-D$16)/(1+EXP(-D$19*(B105-D$18))),E$16+(E$17-E$16)/(1+EXP(-E$19*(B105-E$18))))</f>
        <v>31499303.615832001</v>
      </c>
    </row>
    <row r="106" spans="1:5" x14ac:dyDescent="0.25">
      <c r="A106" s="29">
        <f>A105+7</f>
        <v>44479</v>
      </c>
      <c r="B106" s="25">
        <f>A106-A$21</f>
        <v>595</v>
      </c>
      <c r="D106" s="30">
        <f>D$16+(D$17-D$16)/(1+EXP(-D$19*(B106-D$18)))</f>
        <v>10999973.493143879</v>
      </c>
      <c r="E106" s="30">
        <f>IF(B106&lt;E$15,D$16+(D$17-D$16)/(1+EXP(-D$19*(B106-D$18))),E$16+(E$17-E$16)/(1+EXP(-E$19*(B106-E$18))))</f>
        <v>31499573.371064156</v>
      </c>
    </row>
    <row r="107" spans="1:5" x14ac:dyDescent="0.25">
      <c r="A107" s="29">
        <f>A106+7</f>
        <v>44486</v>
      </c>
      <c r="B107" s="25">
        <f>A107-A$21</f>
        <v>602</v>
      </c>
      <c r="D107" s="30">
        <f>D$16+(D$17-D$16)/(1+EXP(-D$19*(B107-D$18)))</f>
        <v>10999978.96045172</v>
      </c>
      <c r="E107" s="30">
        <f>IF(B107&lt;E$15,D$16+(D$17-D$16)/(1+EXP(-D$19*(B107-D$18))),E$16+(E$17-E$16)/(1+EXP(-E$19*(B107-E$18))))</f>
        <v>31499738.633746319</v>
      </c>
    </row>
    <row r="108" spans="1:5" x14ac:dyDescent="0.25">
      <c r="A108" s="29">
        <f>A107+7</f>
        <v>44493</v>
      </c>
      <c r="B108" s="25">
        <f>A108-A$21</f>
        <v>609</v>
      </c>
      <c r="D108" s="30">
        <f>D$16+(D$17-D$16)/(1+EXP(-D$19*(B108-D$18)))</f>
        <v>10999983.300073594</v>
      </c>
      <c r="E108" s="30">
        <f>IF(B108&lt;E$15,D$16+(D$17-D$16)/(1+EXP(-D$19*(B108-D$18))),E$16+(E$17-E$16)/(1+EXP(-E$19*(B108-E$18))))</f>
        <v>31499839.879343633</v>
      </c>
    </row>
    <row r="109" spans="1:5" x14ac:dyDescent="0.25">
      <c r="A109" s="29">
        <f>A108+7</f>
        <v>44500</v>
      </c>
      <c r="B109" s="25">
        <f>A109-A$21</f>
        <v>616</v>
      </c>
      <c r="D109" s="30">
        <f>D$16+(D$17-D$16)/(1+EXP(-D$19*(B109-D$18)))</f>
        <v>10999986.74460518</v>
      </c>
      <c r="E109" s="30">
        <f>IF(B109&lt;E$15,D$16+(D$17-D$16)/(1+EXP(-D$19*(B109-D$18))),E$16+(E$17-E$16)/(1+EXP(-E$19*(B109-E$18))))</f>
        <v>31499901.905562855</v>
      </c>
    </row>
    <row r="110" spans="1:5" x14ac:dyDescent="0.25">
      <c r="A110" s="29">
        <f>A109+7</f>
        <v>44507</v>
      </c>
      <c r="B110" s="25">
        <f>A110-A$21</f>
        <v>623</v>
      </c>
      <c r="D110" s="30">
        <f>D$16+(D$17-D$16)/(1+EXP(-D$19*(B110-D$18)))</f>
        <v>10999989.478667378</v>
      </c>
      <c r="E110" s="30">
        <f>IF(B110&lt;E$15,D$16+(D$17-D$16)/(1+EXP(-D$19*(B110-D$18))),E$16+(E$17-E$16)/(1+EXP(-E$19*(B110-E$18))))</f>
        <v>31499939.904647291</v>
      </c>
    </row>
    <row r="111" spans="1:5" x14ac:dyDescent="0.25">
      <c r="A111" s="29">
        <f>A110+7</f>
        <v>44514</v>
      </c>
      <c r="B111" s="25">
        <f>A111-A$21</f>
        <v>630</v>
      </c>
      <c r="D111" s="30">
        <f>D$16+(D$17-D$16)/(1+EXP(-D$19*(B111-D$18)))</f>
        <v>10999991.648801416</v>
      </c>
      <c r="E111" s="30">
        <f>IF(B111&lt;E$15,D$16+(D$17-D$16)/(1+EXP(-D$19*(B111-D$18))),E$16+(E$17-E$16)/(1+EXP(-E$19*(B111-E$18))))</f>
        <v>31499963.183958955</v>
      </c>
    </row>
    <row r="112" spans="1:5" x14ac:dyDescent="0.25">
      <c r="A112" s="29">
        <f>A111+7</f>
        <v>44521</v>
      </c>
      <c r="B112" s="25">
        <f>A112-A$21</f>
        <v>637</v>
      </c>
      <c r="D112" s="30">
        <f>D$16+(D$17-D$16)/(1+EXP(-D$19*(B112-D$18)))</f>
        <v>10999993.371323057</v>
      </c>
      <c r="E112" s="30">
        <f>IF(B112&lt;E$15,D$16+(D$17-D$16)/(1+EXP(-D$19*(B112-D$18))),E$16+(E$17-E$16)/(1+EXP(-E$19*(B112-E$18))))</f>
        <v>31499977.445505835</v>
      </c>
    </row>
    <row r="113" spans="1:5" x14ac:dyDescent="0.25">
      <c r="A113" s="29">
        <f>A112+7</f>
        <v>44528</v>
      </c>
      <c r="B113" s="25">
        <f>A113-A$21</f>
        <v>644</v>
      </c>
      <c r="D113" s="30">
        <f>D$16+(D$17-D$16)/(1+EXP(-D$19*(B113-D$18)))</f>
        <v>10999994.738556849</v>
      </c>
      <c r="E113" s="30">
        <f>IF(B113&lt;E$15,D$16+(D$17-D$16)/(1+EXP(-D$19*(B113-D$18))),E$16+(E$17-E$16)/(1+EXP(-E$19*(B113-E$18))))</f>
        <v>31499986.182515677</v>
      </c>
    </row>
    <row r="114" spans="1:5" x14ac:dyDescent="0.25">
      <c r="A114" s="29">
        <f>A113+7</f>
        <v>44535</v>
      </c>
      <c r="B114" s="25">
        <f>A114-A$21</f>
        <v>651</v>
      </c>
      <c r="D114" s="30">
        <f>D$16+(D$17-D$16)/(1+EXP(-D$19*(B114-D$18)))</f>
        <v>10999995.823784512</v>
      </c>
      <c r="E114" s="30">
        <f>IF(B114&lt;E$15,D$16+(D$17-D$16)/(1+EXP(-D$19*(B114-D$18))),E$16+(E$17-E$16)/(1+EXP(-E$19*(B114-E$18))))</f>
        <v>31499991.535042193</v>
      </c>
    </row>
    <row r="115" spans="1:5" x14ac:dyDescent="0.25">
      <c r="A115" s="29">
        <f>A114+7</f>
        <v>44542</v>
      </c>
      <c r="B115" s="25">
        <f>A115-A$21</f>
        <v>658</v>
      </c>
      <c r="D115" s="30">
        <f>D$16+(D$17-D$16)/(1+EXP(-D$19*(B115-D$18)))</f>
        <v>10999996.685172688</v>
      </c>
      <c r="E115" s="30">
        <f>IF(B115&lt;E$15,D$16+(D$17-D$16)/(1+EXP(-D$19*(B115-D$18))),E$16+(E$17-E$16)/(1+EXP(-E$19*(B115-E$18))))</f>
        <v>31499994.814142592</v>
      </c>
    </row>
    <row r="116" spans="1:5" x14ac:dyDescent="0.25">
      <c r="A116" s="29">
        <f>A115+7</f>
        <v>44549</v>
      </c>
      <c r="B116" s="25">
        <f>A116-A$21</f>
        <v>665</v>
      </c>
      <c r="D116" s="30">
        <f>D$16+(D$17-D$16)/(1+EXP(-D$19*(B116-D$18)))</f>
        <v>10999997.368890576</v>
      </c>
      <c r="E116" s="30">
        <f>IF(B116&lt;E$15,D$16+(D$17-D$16)/(1+EXP(-D$19*(B116-D$18))),E$16+(E$17-E$16)/(1+EXP(-E$19*(B116-E$18))))</f>
        <v>31499996.823006567</v>
      </c>
    </row>
    <row r="117" spans="1:5" x14ac:dyDescent="0.25">
      <c r="A117" s="29">
        <f>A116+7</f>
        <v>44556</v>
      </c>
      <c r="B117" s="25">
        <f>A117-A$21</f>
        <v>672</v>
      </c>
      <c r="D117" s="30">
        <f>D$16+(D$17-D$16)/(1+EXP(-D$19*(B117-D$18)))</f>
        <v>10999997.911584508</v>
      </c>
      <c r="E117" s="30">
        <f>IF(B117&lt;E$15,D$16+(D$17-D$16)/(1+EXP(-D$19*(B117-D$18))),E$16+(E$17-E$16)/(1+EXP(-E$19*(B117-E$18))))</f>
        <v>31499998.053689849</v>
      </c>
    </row>
    <row r="118" spans="1:5" x14ac:dyDescent="0.25">
      <c r="A118" s="29"/>
      <c r="B118" s="25"/>
      <c r="D118" s="30"/>
      <c r="E118" s="30"/>
    </row>
    <row r="119" spans="1:5" x14ac:dyDescent="0.25">
      <c r="A119" s="29"/>
      <c r="B119" s="25"/>
      <c r="D119" s="30"/>
      <c r="E119" s="30"/>
    </row>
    <row r="120" spans="1:5" x14ac:dyDescent="0.25">
      <c r="A120" s="29"/>
      <c r="B120" s="25"/>
      <c r="D120" s="30"/>
      <c r="E120" s="3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FBBC-A309-4B4D-9198-0069060567CB}">
  <dimension ref="A1:M394"/>
  <sheetViews>
    <sheetView tabSelected="1" workbookViewId="0">
      <pane xSplit="1" ySplit="19" topLeftCell="B63" activePane="bottomRight" state="frozen"/>
      <selection pane="topRight" activeCell="B1" sqref="B1"/>
      <selection pane="bottomLeft" activeCell="A20" sqref="A20"/>
      <selection pane="bottomRight" activeCell="F69" sqref="F69"/>
    </sheetView>
  </sheetViews>
  <sheetFormatPr defaultRowHeight="15" x14ac:dyDescent="0.25"/>
  <cols>
    <col min="1" max="1" width="12.140625" style="61" customWidth="1"/>
    <col min="2" max="2" width="7.140625" style="61" customWidth="1"/>
    <col min="3" max="3" width="11.5703125" style="61" bestFit="1" customWidth="1"/>
    <col min="4" max="4" width="12.42578125" style="61" bestFit="1" customWidth="1"/>
    <col min="5" max="5" width="14.28515625" bestFit="1" customWidth="1"/>
    <col min="6" max="6" width="16.7109375" bestFit="1" customWidth="1"/>
    <col min="10" max="10" width="12.85546875" bestFit="1" customWidth="1"/>
    <col min="11" max="11" width="10" bestFit="1" customWidth="1"/>
    <col min="12" max="13" width="9.28515625" bestFit="1" customWidth="1"/>
  </cols>
  <sheetData>
    <row r="1" spans="1:4" ht="18.75" x14ac:dyDescent="0.3">
      <c r="A1" s="48" t="s">
        <v>82</v>
      </c>
    </row>
    <row r="14" spans="1:4" x14ac:dyDescent="0.25">
      <c r="A14" s="29"/>
      <c r="B14" s="25"/>
      <c r="C14" s="55" t="s">
        <v>76</v>
      </c>
      <c r="D14" s="54">
        <f>RSQ($C21:$C104,D21:D104)</f>
        <v>0.99300233187702791</v>
      </c>
    </row>
    <row r="15" spans="1:4" x14ac:dyDescent="0.25">
      <c r="A15" s="29"/>
      <c r="B15" s="25"/>
      <c r="C15" s="51" t="s">
        <v>75</v>
      </c>
      <c r="D15">
        <v>0</v>
      </c>
    </row>
    <row r="16" spans="1:4" x14ac:dyDescent="0.25">
      <c r="A16" s="29"/>
      <c r="B16" s="25"/>
      <c r="C16" s="51" t="s">
        <v>74</v>
      </c>
      <c r="D16" s="15">
        <v>35000000</v>
      </c>
    </row>
    <row r="17" spans="1:13" x14ac:dyDescent="0.25">
      <c r="A17" s="29"/>
      <c r="B17" s="25"/>
      <c r="C17" s="51" t="s">
        <v>73</v>
      </c>
      <c r="D17" s="25">
        <v>322</v>
      </c>
    </row>
    <row r="18" spans="1:13" ht="16.5" x14ac:dyDescent="0.3">
      <c r="A18" s="29"/>
      <c r="B18" s="25"/>
      <c r="C18" s="51" t="s">
        <v>72</v>
      </c>
      <c r="D18">
        <v>0.02</v>
      </c>
      <c r="K18" s="67">
        <v>32000</v>
      </c>
      <c r="L18" s="66">
        <v>1.53</v>
      </c>
      <c r="M18" s="66">
        <v>2.89</v>
      </c>
    </row>
    <row r="19" spans="1:13" ht="15.75" thickBot="1" x14ac:dyDescent="0.3">
      <c r="A19" s="35" t="s">
        <v>65</v>
      </c>
      <c r="B19" s="35" t="s">
        <v>64</v>
      </c>
      <c r="C19" s="35" t="s">
        <v>63</v>
      </c>
      <c r="D19" s="65" t="s">
        <v>71</v>
      </c>
      <c r="E19" s="33"/>
      <c r="F19" s="32"/>
    </row>
    <row r="20" spans="1:13" ht="15.75" thickTop="1" x14ac:dyDescent="0.25">
      <c r="A20" s="29">
        <f>A21-7</f>
        <v>43849</v>
      </c>
      <c r="B20" s="25">
        <v>0</v>
      </c>
      <c r="C20" s="30">
        <v>1</v>
      </c>
      <c r="D20" s="64"/>
      <c r="E20" s="63"/>
      <c r="F20" s="62"/>
    </row>
    <row r="21" spans="1:13" x14ac:dyDescent="0.25">
      <c r="A21" s="29">
        <f>A22-7</f>
        <v>43856</v>
      </c>
      <c r="B21" s="25">
        <f>A21-A$20</f>
        <v>7</v>
      </c>
      <c r="C21" s="30">
        <v>2</v>
      </c>
      <c r="D21" s="30">
        <f>D$15+(D$16-D$15)/(1+EXP(-D$18*(B21-D$17)))</f>
        <v>64152.862987248183</v>
      </c>
      <c r="E21" s="63"/>
      <c r="F21" s="62"/>
    </row>
    <row r="22" spans="1:13" x14ac:dyDescent="0.25">
      <c r="A22" s="29">
        <f>A23-7</f>
        <v>43863</v>
      </c>
      <c r="B22" s="25">
        <f>A22-A$20</f>
        <v>14</v>
      </c>
      <c r="C22" s="30">
        <v>2</v>
      </c>
      <c r="D22" s="30">
        <f>D$15+(D$16-D$15)/(1+EXP(-D$18*(B22-D$17)))</f>
        <v>73773.037171513803</v>
      </c>
      <c r="E22" s="63"/>
      <c r="F22" s="62"/>
    </row>
    <row r="23" spans="1:13" x14ac:dyDescent="0.25">
      <c r="A23" s="29">
        <f>A24-7</f>
        <v>43870</v>
      </c>
      <c r="B23" s="25">
        <f>A23-A$20</f>
        <v>21</v>
      </c>
      <c r="C23" s="30">
        <v>5</v>
      </c>
      <c r="D23" s="30">
        <f>D$15+(D$16-D$15)/(1+EXP(-D$18*(B23-D$17)))</f>
        <v>84832.321314088636</v>
      </c>
      <c r="E23" s="63"/>
      <c r="F23" s="62"/>
    </row>
    <row r="24" spans="1:13" x14ac:dyDescent="0.25">
      <c r="A24" s="29">
        <f>A25-7</f>
        <v>43877</v>
      </c>
      <c r="B24" s="25">
        <f>A24-A$20</f>
        <v>28</v>
      </c>
      <c r="C24" s="30">
        <v>7</v>
      </c>
      <c r="D24" s="30">
        <f>D$15+(D$16-D$15)/(1+EXP(-D$18*(B24-D$17)))</f>
        <v>97544.86766647984</v>
      </c>
      <c r="E24" s="63"/>
      <c r="F24" s="62"/>
    </row>
    <row r="25" spans="1:13" x14ac:dyDescent="0.25">
      <c r="A25" s="29">
        <f>A26-7</f>
        <v>43884</v>
      </c>
      <c r="B25" s="25">
        <f>A25-A$20</f>
        <v>35</v>
      </c>
      <c r="C25" s="30">
        <v>8</v>
      </c>
      <c r="D25" s="30">
        <f>D$15+(D$16-D$15)/(1+EXP(-D$18*(B25-D$17)))</f>
        <v>112156.33301449072</v>
      </c>
      <c r="E25" s="63"/>
      <c r="F25" s="62"/>
      <c r="J25" s="30"/>
    </row>
    <row r="26" spans="1:13" x14ac:dyDescent="0.25">
      <c r="A26" s="29">
        <f>A27-7</f>
        <v>43891</v>
      </c>
      <c r="B26" s="25">
        <f>A26-A$20</f>
        <v>42</v>
      </c>
      <c r="C26" s="30">
        <v>99</v>
      </c>
      <c r="D26" s="30">
        <f>D$15+(D$16-D$15)/(1+EXP(-D$18*(B26-D$17)))</f>
        <v>128948.3964802595</v>
      </c>
      <c r="E26" s="63"/>
      <c r="F26" s="62"/>
      <c r="J26" s="30"/>
    </row>
    <row r="27" spans="1:13" x14ac:dyDescent="0.25">
      <c r="A27" s="29">
        <f>A28-7</f>
        <v>43898</v>
      </c>
      <c r="B27" s="25">
        <f>A27-A$20</f>
        <v>49</v>
      </c>
      <c r="C27" s="30">
        <v>1333</v>
      </c>
      <c r="D27" s="30">
        <f>D$15+(D$16-D$15)/(1+EXP(-D$18*(B27-D$17)))</f>
        <v>148243.88742951985</v>
      </c>
      <c r="E27" s="63"/>
      <c r="F27" s="62"/>
      <c r="J27" s="30"/>
    </row>
    <row r="28" spans="1:13" x14ac:dyDescent="0.25">
      <c r="A28" s="29">
        <f>A29-7</f>
        <v>43905</v>
      </c>
      <c r="B28" s="25">
        <f>A28-A$20</f>
        <v>56</v>
      </c>
      <c r="C28" s="30">
        <v>3802</v>
      </c>
      <c r="D28" s="30">
        <f>D$15+(D$16-D$15)/(1+EXP(-D$18*(B28-D$17)))</f>
        <v>170412.59353155244</v>
      </c>
      <c r="E28" s="63"/>
      <c r="F28" s="62"/>
      <c r="J28" s="30"/>
    </row>
    <row r="29" spans="1:13" x14ac:dyDescent="0.25">
      <c r="A29" s="29">
        <v>43912</v>
      </c>
      <c r="B29" s="25">
        <f>A29-A$20</f>
        <v>63</v>
      </c>
      <c r="C29" s="30">
        <v>38757</v>
      </c>
      <c r="D29" s="30">
        <f>D$15+(D$16-D$15)/(1+EXP(-D$18*(B29-D$17)))</f>
        <v>195877.82286064309</v>
      </c>
      <c r="E29" s="63"/>
      <c r="F29" s="62"/>
      <c r="J29" s="30"/>
    </row>
    <row r="30" spans="1:13" x14ac:dyDescent="0.25">
      <c r="A30" s="29">
        <f>A29+7</f>
        <v>43919</v>
      </c>
      <c r="B30" s="25">
        <f>A30-A$20</f>
        <v>70</v>
      </c>
      <c r="C30" s="30">
        <v>97918</v>
      </c>
      <c r="D30" s="30">
        <f>D$15+(D$16-D$15)/(1+EXP(-D$18*(B30-D$17)))</f>
        <v>225123.79634215223</v>
      </c>
      <c r="E30" s="63"/>
      <c r="F30" s="62"/>
      <c r="J30" s="30"/>
    </row>
    <row r="31" spans="1:13" x14ac:dyDescent="0.25">
      <c r="A31" s="29">
        <f>A30+7</f>
        <v>43926</v>
      </c>
      <c r="B31" s="25">
        <f>A31-A$20</f>
        <v>77</v>
      </c>
      <c r="C31" s="30">
        <v>334345</v>
      </c>
      <c r="D31" s="30">
        <f>D$15+(D$16-D$15)/(1+EXP(-D$18*(B31-D$17)))</f>
        <v>258703.94704986899</v>
      </c>
      <c r="E31" s="63"/>
      <c r="F31" s="62"/>
      <c r="J31" s="30"/>
    </row>
    <row r="32" spans="1:13" x14ac:dyDescent="0.25">
      <c r="A32" s="29">
        <f>A31+7</f>
        <v>43933</v>
      </c>
      <c r="B32" s="25">
        <f>A32-A$20</f>
        <v>84</v>
      </c>
      <c r="C32" s="30">
        <v>533115</v>
      </c>
      <c r="D32" s="30">
        <f>D$15+(D$16-D$15)/(1+EXP(-D$18*(B32-D$17)))</f>
        <v>297250.19980755233</v>
      </c>
      <c r="E32" s="63"/>
      <c r="F32" s="62"/>
      <c r="J32" s="30"/>
    </row>
    <row r="33" spans="1:10" x14ac:dyDescent="0.25">
      <c r="A33" s="29">
        <f>A32+7</f>
        <v>43940</v>
      </c>
      <c r="B33" s="25">
        <f>A33-A$20</f>
        <v>91</v>
      </c>
      <c r="C33" s="30">
        <v>761379</v>
      </c>
      <c r="D33" s="30">
        <f>D$15+(D$16-D$15)/(1+EXP(-D$18*(B33-D$17)))</f>
        <v>341483.29685929744</v>
      </c>
      <c r="E33" s="63"/>
      <c r="F33" s="62"/>
      <c r="J33" s="30"/>
    </row>
    <row r="34" spans="1:10" x14ac:dyDescent="0.25">
      <c r="A34" s="29">
        <f>A33+7</f>
        <v>43947</v>
      </c>
      <c r="B34" s="25">
        <f>A34-A$20</f>
        <v>98</v>
      </c>
      <c r="C34" s="30">
        <v>980784</v>
      </c>
      <c r="D34" s="30">
        <f>D$15+(D$16-D$15)/(1+EXP(-D$18*(B34-D$17)))</f>
        <v>392224.22126450035</v>
      </c>
      <c r="E34" s="63"/>
      <c r="F34" s="62"/>
      <c r="J34" s="30"/>
    </row>
    <row r="35" spans="1:10" x14ac:dyDescent="0.25">
      <c r="A35" s="29">
        <f>A34+7</f>
        <v>43954</v>
      </c>
      <c r="B35" s="25">
        <f>A35-A$20</f>
        <v>105</v>
      </c>
      <c r="C35" s="30">
        <v>1160838</v>
      </c>
      <c r="D35" s="30">
        <f>D$15+(D$16-D$15)/(1+EXP(-D$18*(B35-D$17)))</f>
        <v>450406.74686183775</v>
      </c>
      <c r="E35" s="63"/>
      <c r="F35" s="62"/>
      <c r="J35" s="30"/>
    </row>
    <row r="36" spans="1:10" x14ac:dyDescent="0.25">
      <c r="A36" s="29">
        <f>A35+7</f>
        <v>43961</v>
      </c>
      <c r="B36" s="25">
        <f>A36-A$20</f>
        <v>112</v>
      </c>
      <c r="C36" s="30">
        <v>1347318</v>
      </c>
      <c r="D36" s="30">
        <f>D$15+(D$16-D$15)/(1+EXP(-D$18*(B36-D$17)))</f>
        <v>517091.1092645569</v>
      </c>
      <c r="E36" s="63"/>
      <c r="F36" s="62"/>
      <c r="J36" s="30"/>
    </row>
    <row r="37" spans="1:10" x14ac:dyDescent="0.25">
      <c r="A37" s="29">
        <f>A36+7</f>
        <v>43968</v>
      </c>
      <c r="B37" s="25">
        <f>A37-A$20</f>
        <v>119</v>
      </c>
      <c r="C37" s="30">
        <v>1507798</v>
      </c>
      <c r="D37" s="30">
        <f>D$15+(D$16-D$15)/(1+EXP(-D$18*(B37-D$17)))</f>
        <v>593478.74285702675</v>
      </c>
      <c r="E37" s="63"/>
      <c r="F37" s="62"/>
      <c r="J37" s="30"/>
    </row>
    <row r="38" spans="1:10" x14ac:dyDescent="0.25">
      <c r="A38" s="29">
        <f>A37+7</f>
        <v>43975</v>
      </c>
      <c r="B38" s="25">
        <f>A38-A$20</f>
        <v>126</v>
      </c>
      <c r="C38" s="30">
        <v>1666828</v>
      </c>
      <c r="D38" s="30">
        <f>D$15+(D$16-D$15)/(1+EXP(-D$18*(B38-D$17)))</f>
        <v>680927.95988675614</v>
      </c>
      <c r="E38" s="63"/>
      <c r="F38" s="62"/>
      <c r="J38" s="30"/>
    </row>
    <row r="39" spans="1:10" x14ac:dyDescent="0.25">
      <c r="A39" s="29">
        <f>A38+7</f>
        <v>43982</v>
      </c>
      <c r="B39" s="25">
        <f>A39-A$20</f>
        <v>133</v>
      </c>
      <c r="C39" s="30">
        <v>1816897</v>
      </c>
      <c r="D39" s="30">
        <f>D$15+(D$16-D$15)/(1+EXP(-D$18*(B39-D$17)))</f>
        <v>780970.35446612805</v>
      </c>
      <c r="E39" s="63"/>
      <c r="F39" s="62"/>
      <c r="J39" s="30"/>
    </row>
    <row r="40" spans="1:10" x14ac:dyDescent="0.25">
      <c r="A40" s="29">
        <f>A39+7</f>
        <v>43989</v>
      </c>
      <c r="B40" s="25">
        <f>A40-A$20</f>
        <v>140</v>
      </c>
      <c r="C40" s="30">
        <v>1988545</v>
      </c>
      <c r="D40" s="30">
        <f>D$15+(D$16-D$15)/(1+EXP(-D$18*(B40-D$17)))</f>
        <v>895327.59092026891</v>
      </c>
      <c r="E40" s="63"/>
      <c r="F40" s="62"/>
      <c r="J40" s="30"/>
    </row>
    <row r="41" spans="1:10" x14ac:dyDescent="0.25">
      <c r="A41" s="29">
        <f>A40+7</f>
        <v>43996</v>
      </c>
      <c r="B41" s="25">
        <f>A41-A$20</f>
        <v>147</v>
      </c>
      <c r="C41" s="30">
        <v>2162228</v>
      </c>
      <c r="D41" s="30">
        <f>D$15+(D$16-D$15)/(1+EXP(-D$18*(B41-D$17)))</f>
        <v>1025928.0762974712</v>
      </c>
      <c r="E41" s="63"/>
      <c r="F41" s="62"/>
      <c r="J41" s="30"/>
    </row>
    <row r="42" spans="1:10" x14ac:dyDescent="0.25">
      <c r="A42" s="29">
        <f>A41+7</f>
        <v>44003</v>
      </c>
      <c r="B42" s="25">
        <f>A42-A$20</f>
        <v>154</v>
      </c>
      <c r="C42" s="30">
        <v>2330578</v>
      </c>
      <c r="D42" s="30">
        <f>D$15+(D$16-D$15)/(1+EXP(-D$18*(B42-D$17)))</f>
        <v>1174922.8148518882</v>
      </c>
      <c r="E42" s="63"/>
      <c r="F42" s="62"/>
      <c r="J42" s="30"/>
    </row>
    <row r="43" spans="1:10" x14ac:dyDescent="0.25">
      <c r="A43" s="29">
        <f>A42+7</f>
        <v>44010</v>
      </c>
      <c r="B43" s="25">
        <f>A43-A$20</f>
        <v>161</v>
      </c>
      <c r="C43" s="30">
        <v>2596770</v>
      </c>
      <c r="D43" s="30">
        <f>D$15+(D$16-D$15)/(1+EXP(-D$18*(B43-D$17)))</f>
        <v>1344699.492554788</v>
      </c>
      <c r="E43" s="63"/>
      <c r="F43" s="62"/>
      <c r="J43" s="30"/>
    </row>
    <row r="44" spans="1:10" x14ac:dyDescent="0.25">
      <c r="A44" s="29">
        <f>A43+7</f>
        <v>44017</v>
      </c>
      <c r="B44" s="25">
        <f>A44-A$20</f>
        <v>168</v>
      </c>
      <c r="C44" s="30">
        <v>2935770</v>
      </c>
      <c r="D44" s="30">
        <f>D$15+(D$16-D$15)/(1+EXP(-D$18*(B44-D$17)))</f>
        <v>1537893.5388649462</v>
      </c>
      <c r="E44" s="63"/>
      <c r="F44" s="62"/>
      <c r="J44" s="30"/>
    </row>
    <row r="45" spans="1:10" x14ac:dyDescent="0.25">
      <c r="A45" s="29">
        <f>A44+7</f>
        <v>44024</v>
      </c>
      <c r="B45" s="25">
        <f>A45-A$20</f>
        <v>175</v>
      </c>
      <c r="C45" s="30">
        <v>3355646</v>
      </c>
      <c r="D45" s="30">
        <f>D$15+(D$16-D$15)/(1+EXP(-D$18*(B45-D$17)))</f>
        <v>1757394.5616593286</v>
      </c>
      <c r="E45" s="63"/>
      <c r="F45" s="62"/>
      <c r="J45" s="30"/>
    </row>
    <row r="46" spans="1:10" x14ac:dyDescent="0.25">
      <c r="A46" s="29">
        <f>A45+7</f>
        <v>44031</v>
      </c>
      <c r="B46" s="25">
        <f>A46-A$20</f>
        <v>182</v>
      </c>
      <c r="C46" s="30">
        <v>3833271</v>
      </c>
      <c r="D46" s="30">
        <f>D$15+(D$16-D$15)/(1+EXP(-D$18*(B46-D$17)))</f>
        <v>2006346.1564604056</v>
      </c>
      <c r="E46" s="63"/>
      <c r="F46" s="62"/>
      <c r="J46" s="30"/>
    </row>
    <row r="47" spans="1:10" x14ac:dyDescent="0.25">
      <c r="A47" s="29">
        <f>A46+7</f>
        <v>44038</v>
      </c>
      <c r="B47" s="25">
        <f>A47-A$20</f>
        <v>189</v>
      </c>
      <c r="C47" s="30">
        <v>4315709</v>
      </c>
      <c r="D47" s="30">
        <f>D$15+(D$16-D$15)/(1+EXP(-D$18*(B47-D$17)))</f>
        <v>2288136.6698950417</v>
      </c>
      <c r="E47" s="63"/>
      <c r="F47" s="62"/>
      <c r="J47" s="30"/>
    </row>
    <row r="48" spans="1:10" x14ac:dyDescent="0.25">
      <c r="A48" s="29">
        <f>A47+7</f>
        <v>44045</v>
      </c>
      <c r="B48" s="25">
        <f>A48-A$20</f>
        <v>196</v>
      </c>
      <c r="C48" s="30">
        <v>4764318</v>
      </c>
      <c r="D48" s="30">
        <f>D$15+(D$16-D$15)/(1+EXP(-D$18*(B48-D$17)))</f>
        <v>2606378.0808109823</v>
      </c>
      <c r="E48" s="63"/>
      <c r="F48" s="62"/>
      <c r="J48" s="30"/>
    </row>
    <row r="49" spans="1:10" x14ac:dyDescent="0.25">
      <c r="A49" s="29">
        <f>A48+7</f>
        <v>44052</v>
      </c>
      <c r="B49" s="25">
        <f>A49-A$20</f>
        <v>203</v>
      </c>
      <c r="C49" s="30">
        <v>5149723</v>
      </c>
      <c r="D49" s="30">
        <f>D$15+(D$16-D$15)/(1+EXP(-D$18*(B49-D$17)))</f>
        <v>2964869.8005757527</v>
      </c>
      <c r="E49" s="63"/>
      <c r="F49" s="62"/>
      <c r="J49" s="30"/>
    </row>
    <row r="50" spans="1:10" x14ac:dyDescent="0.25">
      <c r="A50" s="29">
        <f>A49+7</f>
        <v>44059</v>
      </c>
      <c r="B50" s="25">
        <f>A50-A$20</f>
        <v>210</v>
      </c>
      <c r="C50" s="30">
        <v>5529789</v>
      </c>
      <c r="D50" s="30">
        <f>D$15+(D$16-D$15)/(1+EXP(-D$18*(B50-D$17)))</f>
        <v>3367543.9598742491</v>
      </c>
      <c r="E50" s="63"/>
      <c r="F50" s="62"/>
      <c r="J50" s="30"/>
    </row>
    <row r="51" spans="1:10" x14ac:dyDescent="0.25">
      <c r="A51" s="29">
        <f>A50+7</f>
        <v>44066</v>
      </c>
      <c r="B51" s="25">
        <f>A51-A$20</f>
        <v>217</v>
      </c>
      <c r="C51" s="30">
        <v>5841428</v>
      </c>
      <c r="D51" s="30">
        <f>D$15+(D$16-D$15)/(1+EXP(-D$18*(B51-D$17)))</f>
        <v>3818388.741846452</v>
      </c>
      <c r="E51" s="63"/>
      <c r="F51" s="62"/>
      <c r="J51" s="30"/>
    </row>
    <row r="52" spans="1:10" x14ac:dyDescent="0.25">
      <c r="A52" s="29">
        <f>A51+7</f>
        <v>44073</v>
      </c>
      <c r="B52" s="25">
        <f>A52-A$20</f>
        <v>224</v>
      </c>
      <c r="C52" s="30">
        <v>6139078</v>
      </c>
      <c r="D52" s="30">
        <f>D$15+(D$16-D$15)/(1+EXP(-D$18*(B52-D$17)))</f>
        <v>4321346.6647828398</v>
      </c>
      <c r="E52" s="63"/>
      <c r="F52" s="62"/>
      <c r="J52" s="30"/>
    </row>
    <row r="53" spans="1:10" x14ac:dyDescent="0.25">
      <c r="A53" s="29">
        <f>A52+7</f>
        <v>44080</v>
      </c>
      <c r="B53" s="25">
        <f>A53-A$20</f>
        <v>231</v>
      </c>
      <c r="C53" s="30">
        <v>6431160</v>
      </c>
      <c r="D53" s="30">
        <f>D$15+(D$16-D$15)/(1+EXP(-D$18*(B53-D$17)))</f>
        <v>4880185.5536577525</v>
      </c>
      <c r="E53" s="63"/>
      <c r="F53" s="62"/>
      <c r="J53" s="30"/>
    </row>
    <row r="54" spans="1:10" x14ac:dyDescent="0.25">
      <c r="A54" s="29">
        <f>A53+7</f>
        <v>44087</v>
      </c>
      <c r="B54" s="25">
        <f>A54-A$20</f>
        <v>238</v>
      </c>
      <c r="C54" s="30">
        <v>6676601</v>
      </c>
      <c r="D54" s="30">
        <f>D$15+(D$16-D$15)/(1+EXP(-D$18*(B54-D$17)))</f>
        <v>5498341.4109908454</v>
      </c>
      <c r="E54" s="63"/>
      <c r="F54" s="62"/>
      <c r="J54" s="30"/>
    </row>
    <row r="55" spans="1:10" x14ac:dyDescent="0.25">
      <c r="A55" s="29">
        <f>A54+7</f>
        <v>44094</v>
      </c>
      <c r="B55" s="25">
        <f>A55-A$20</f>
        <v>245</v>
      </c>
      <c r="C55" s="30">
        <v>6967403</v>
      </c>
      <c r="D55" s="30">
        <f>D$15+(D$16-D$15)/(1+EXP(-D$18*(B55-D$17)))</f>
        <v>6178734.6172690848</v>
      </c>
      <c r="E55" s="63"/>
      <c r="F55" s="62"/>
      <c r="J55" s="30"/>
    </row>
    <row r="56" spans="1:10" x14ac:dyDescent="0.25">
      <c r="A56" s="29">
        <f>A55+7</f>
        <v>44101</v>
      </c>
      <c r="B56" s="25">
        <f>A56-A$20</f>
        <v>252</v>
      </c>
      <c r="C56" s="30">
        <v>7287593</v>
      </c>
      <c r="D56" s="30">
        <f>D$15+(D$16-D$15)/(1+EXP(-D$18*(B56-D$17)))</f>
        <v>6923563.9004496373</v>
      </c>
      <c r="E56" s="63"/>
      <c r="F56" s="62"/>
      <c r="J56" s="30"/>
    </row>
    <row r="57" spans="1:10" x14ac:dyDescent="0.25">
      <c r="A57" s="29">
        <f>A56+7</f>
        <v>44108</v>
      </c>
      <c r="B57" s="25">
        <f>A57-A$20</f>
        <v>259</v>
      </c>
      <c r="C57" s="30">
        <v>7600846</v>
      </c>
      <c r="D57" s="30">
        <f>D$15+(D$16-D$15)/(1+EXP(-D$18*(B57-D$17)))</f>
        <v>7734086.227706573</v>
      </c>
      <c r="E57" s="63"/>
      <c r="F57" s="62"/>
      <c r="J57" s="30"/>
    </row>
    <row r="58" spans="1:10" x14ac:dyDescent="0.25">
      <c r="A58" s="29">
        <f>A57+7</f>
        <v>44115</v>
      </c>
      <c r="B58" s="25">
        <f>A58-A$20</f>
        <v>266</v>
      </c>
      <c r="C58" s="30">
        <v>7945505</v>
      </c>
      <c r="D58" s="30">
        <f>D$15+(D$16-D$15)/(1+EXP(-D$18*(B58-D$17)))</f>
        <v>8610394.9242868163</v>
      </c>
      <c r="E58" s="63"/>
      <c r="F58" s="62"/>
      <c r="J58" s="30"/>
    </row>
    <row r="59" spans="1:10" x14ac:dyDescent="0.25">
      <c r="A59" s="29">
        <f>A58+7</f>
        <v>44122</v>
      </c>
      <c r="B59" s="25">
        <f>A59-A$20</f>
        <v>273</v>
      </c>
      <c r="C59" s="30">
        <v>8342665</v>
      </c>
      <c r="D59" s="30">
        <f>D$15+(D$16-D$15)/(1+EXP(-D$18*(B59-D$17)))</f>
        <v>9551212.4280604664</v>
      </c>
      <c r="E59" s="63"/>
      <c r="F59" s="62"/>
      <c r="J59" s="30"/>
    </row>
    <row r="60" spans="1:10" x14ac:dyDescent="0.25">
      <c r="A60" s="29">
        <f>A59+7</f>
        <v>44129</v>
      </c>
      <c r="B60" s="25">
        <f>A60-A$20</f>
        <v>280</v>
      </c>
      <c r="C60" s="30">
        <v>8827932</v>
      </c>
      <c r="D60" s="30">
        <f>D$15+(D$16-D$15)/(1+EXP(-D$18*(B60-D$17)))</f>
        <v>10553717.439911144</v>
      </c>
      <c r="E60" s="63"/>
      <c r="F60" s="62"/>
      <c r="J60" s="30"/>
    </row>
    <row r="61" spans="1:10" x14ac:dyDescent="0.25">
      <c r="A61" s="29">
        <f>A60+7</f>
        <v>44136</v>
      </c>
      <c r="B61" s="25">
        <f>A61-A$20</f>
        <v>287</v>
      </c>
      <c r="C61" s="30">
        <v>9402590</v>
      </c>
      <c r="D61" s="30">
        <f>D$15+(D$16-D$15)/(1+EXP(-D$18*(B61-D$17)))</f>
        <v>11613427.974114185</v>
      </c>
      <c r="E61" s="63"/>
      <c r="F61" s="62"/>
      <c r="J61" s="30"/>
    </row>
    <row r="62" spans="1:10" x14ac:dyDescent="0.25">
      <c r="A62" s="29">
        <f>A61+7</f>
        <v>44143</v>
      </c>
      <c r="B62" s="25">
        <f>A62-A$20</f>
        <v>294</v>
      </c>
      <c r="C62" s="30">
        <v>10182977</v>
      </c>
      <c r="D62" s="30">
        <f>D$15+(D$16-D$15)/(1+EXP(-D$18*(B62-D$17)))</f>
        <v>12724161.090145178</v>
      </c>
      <c r="E62" s="63"/>
      <c r="F62" s="62"/>
      <c r="J62" s="30"/>
    </row>
    <row r="63" spans="1:10" x14ac:dyDescent="0.25">
      <c r="A63" s="29">
        <f>A62+7</f>
        <v>44150</v>
      </c>
      <c r="B63" s="25">
        <f>A63-A$20</f>
        <v>301</v>
      </c>
      <c r="C63" s="30">
        <v>11226218</v>
      </c>
      <c r="D63" s="30">
        <f>D$15+(D$16-D$15)/(1+EXP(-D$18*(B63-D$17)))</f>
        <v>13878086.254734579</v>
      </c>
      <c r="E63" s="63"/>
      <c r="F63" s="62"/>
      <c r="J63" s="30"/>
    </row>
    <row r="64" spans="1:10" x14ac:dyDescent="0.25">
      <c r="A64" s="29">
        <f>A63+7</f>
        <v>44157</v>
      </c>
      <c r="B64" s="25">
        <f>A64-A$20</f>
        <v>308</v>
      </c>
      <c r="C64" s="30">
        <v>12450666</v>
      </c>
      <c r="D64" s="30">
        <f>D$15+(D$16-D$15)/(1+EXP(-D$18*(B64-D$17)))</f>
        <v>15065882.162126983</v>
      </c>
      <c r="E64" s="63"/>
      <c r="F64" s="62"/>
      <c r="J64" s="30"/>
    </row>
    <row r="65" spans="1:10" x14ac:dyDescent="0.25">
      <c r="A65" s="29">
        <f>A64+7</f>
        <v>44164</v>
      </c>
      <c r="B65" s="25">
        <f>A65-A$20</f>
        <v>315</v>
      </c>
      <c r="C65" s="30">
        <v>13610357</v>
      </c>
      <c r="D65" s="30">
        <f>D$15+(D$16-D$15)/(1+EXP(-D$18*(B65-D$17)))</f>
        <v>16276996.919462493</v>
      </c>
      <c r="E65" s="63"/>
      <c r="F65" s="62"/>
      <c r="J65" s="30"/>
    </row>
    <row r="66" spans="1:10" x14ac:dyDescent="0.25">
      <c r="A66" s="29">
        <f>A65+7</f>
        <v>44171</v>
      </c>
      <c r="B66" s="25">
        <f>A66-A$20</f>
        <v>322</v>
      </c>
      <c r="C66" s="30">
        <v>14983425</v>
      </c>
      <c r="D66" s="30">
        <f>D$15+(D$16-D$15)/(1+EXP(-D$18*(B66-D$17)))</f>
        <v>17500000</v>
      </c>
      <c r="E66" s="63"/>
      <c r="F66" s="62"/>
      <c r="J66" s="30"/>
    </row>
    <row r="67" spans="1:10" x14ac:dyDescent="0.25">
      <c r="A67" s="29">
        <f>A66+7</f>
        <v>44178</v>
      </c>
      <c r="B67" s="25">
        <f>A67-A$20</f>
        <v>329</v>
      </c>
      <c r="C67" s="30">
        <v>16549366</v>
      </c>
      <c r="D67" s="30">
        <f>D$15+(D$16-D$15)/(1+EXP(-D$18*(B67-D$17)))</f>
        <v>18723003.080537505</v>
      </c>
      <c r="E67" s="63"/>
      <c r="F67" s="62"/>
      <c r="J67" s="30"/>
    </row>
    <row r="68" spans="1:10" x14ac:dyDescent="0.25">
      <c r="A68" s="29">
        <f>A67+7</f>
        <v>44185</v>
      </c>
      <c r="B68" s="25">
        <f>A68-A$20</f>
        <v>336</v>
      </c>
      <c r="C68" s="30">
        <v>18077768</v>
      </c>
      <c r="D68" s="30">
        <f>D$15+(D$16-D$15)/(1+EXP(-D$18*(B68-D$17)))</f>
        <v>19934117.837873016</v>
      </c>
      <c r="E68" s="63"/>
      <c r="F68" s="62"/>
    </row>
    <row r="69" spans="1:10" x14ac:dyDescent="0.25">
      <c r="A69" s="29">
        <f>A68+7</f>
        <v>44192</v>
      </c>
      <c r="B69" s="25">
        <f>A69-A$20</f>
        <v>343</v>
      </c>
      <c r="C69" s="30">
        <v>19433847</v>
      </c>
      <c r="D69" s="30">
        <f>D$15+(D$16-D$15)/(1+EXP(-D$18*(B69-D$17)))</f>
        <v>21121913.745265421</v>
      </c>
      <c r="E69" s="63"/>
      <c r="F69" s="62"/>
    </row>
    <row r="70" spans="1:10" x14ac:dyDescent="0.25">
      <c r="A70" s="29">
        <f>A69+7</f>
        <v>44199</v>
      </c>
      <c r="B70" s="25">
        <f>A70-A$20</f>
        <v>350</v>
      </c>
      <c r="C70" s="30">
        <v>20904701</v>
      </c>
      <c r="D70" s="30">
        <f>D$15+(D$16-D$15)/(1+EXP(-D$18*(B70-D$17)))</f>
        <v>22275838.909854826</v>
      </c>
      <c r="E70" s="63"/>
      <c r="F70" s="62"/>
    </row>
    <row r="71" spans="1:10" x14ac:dyDescent="0.25">
      <c r="A71" s="29">
        <f>A70+7</f>
        <v>44206</v>
      </c>
      <c r="B71" s="25">
        <f>A71-A$20</f>
        <v>357</v>
      </c>
      <c r="C71" s="30">
        <v>22699938</v>
      </c>
      <c r="D71" s="30">
        <f>D$15+(D$16-D$15)/(1+EXP(-D$18*(B71-D$17)))</f>
        <v>23386572.025885817</v>
      </c>
      <c r="E71" s="63"/>
      <c r="F71" s="62"/>
    </row>
    <row r="72" spans="1:10" x14ac:dyDescent="0.25">
      <c r="A72" s="29">
        <f>A71+7</f>
        <v>44213</v>
      </c>
      <c r="B72" s="25">
        <f>A72-A$20</f>
        <v>364</v>
      </c>
      <c r="C72" s="30">
        <v>24306043</v>
      </c>
      <c r="D72" s="30">
        <f>D$15+(D$16-D$15)/(1+EXP(-D$18*(B72-D$17)))</f>
        <v>24446282.560088858</v>
      </c>
      <c r="E72" s="63"/>
      <c r="F72" s="62"/>
    </row>
    <row r="73" spans="1:10" x14ac:dyDescent="0.25">
      <c r="A73" s="29">
        <f>A72+7</f>
        <v>44220</v>
      </c>
      <c r="B73" s="25">
        <f>A73-A$20</f>
        <v>371</v>
      </c>
      <c r="C73" s="30">
        <v>25566789</v>
      </c>
      <c r="D73" s="30">
        <f>D$15+(D$16-D$15)/(1+EXP(-D$18*(B73-D$17)))</f>
        <v>25448787.571939535</v>
      </c>
      <c r="E73" s="63"/>
      <c r="F73" s="62"/>
    </row>
    <row r="74" spans="1:10" x14ac:dyDescent="0.25">
      <c r="A74" s="29">
        <f>A73+7</f>
        <v>44227</v>
      </c>
      <c r="B74" s="25">
        <f>A74-A$20</f>
        <v>378</v>
      </c>
      <c r="C74" s="30">
        <v>26655740</v>
      </c>
      <c r="D74" s="30">
        <f>D$15+(D$16-D$15)/(1+EXP(-D$18*(B74-D$17)))</f>
        <v>26389605.075713184</v>
      </c>
      <c r="E74" s="63"/>
      <c r="F74" s="62"/>
    </row>
    <row r="75" spans="1:10" x14ac:dyDescent="0.25">
      <c r="A75" s="29">
        <f>A74+7</f>
        <v>44234</v>
      </c>
      <c r="B75" s="25">
        <f>A75-A$20</f>
        <v>385</v>
      </c>
      <c r="C75" s="30">
        <v>27519636</v>
      </c>
      <c r="D75" s="30">
        <f>D$15+(D$16-D$15)/(1+EXP(-D$18*(B75-D$17)))</f>
        <v>27265913.772293426</v>
      </c>
      <c r="E75" s="63"/>
      <c r="F75" s="62"/>
      <c r="J75" s="30"/>
    </row>
    <row r="76" spans="1:10" x14ac:dyDescent="0.25">
      <c r="A76" s="29">
        <f>A75+7</f>
        <v>44241</v>
      </c>
      <c r="B76" s="25">
        <f>A76-A$20</f>
        <v>392</v>
      </c>
      <c r="C76" s="30">
        <v>28196964</v>
      </c>
      <c r="D76" s="30">
        <f>D$15+(D$16-D$15)/(1+EXP(-D$18*(B76-D$17)))</f>
        <v>28076436.099550363</v>
      </c>
      <c r="E76" s="63"/>
      <c r="F76" s="62"/>
    </row>
    <row r="77" spans="1:10" x14ac:dyDescent="0.25">
      <c r="A77" s="29">
        <f>A76+7</f>
        <v>44248</v>
      </c>
      <c r="B77" s="25">
        <f>A77-A$20</f>
        <v>399</v>
      </c>
      <c r="C77" s="30">
        <v>28706473</v>
      </c>
      <c r="D77" s="30">
        <f>D$15+(D$16-D$15)/(1+EXP(-D$18*(B77-D$17)))</f>
        <v>28821265.382730916</v>
      </c>
      <c r="E77" s="63"/>
      <c r="F77" s="62"/>
    </row>
    <row r="78" spans="1:10" x14ac:dyDescent="0.25">
      <c r="A78" s="29">
        <f>A77+7</f>
        <v>44255</v>
      </c>
      <c r="B78" s="25">
        <f>A78-A$20</f>
        <v>406</v>
      </c>
      <c r="C78" s="30">
        <v>29202824</v>
      </c>
      <c r="D78" s="30">
        <f>D$15+(D$16-D$15)/(1+EXP(-D$18*(B78-D$17)))</f>
        <v>29501658.589009158</v>
      </c>
      <c r="E78" s="63"/>
      <c r="F78" s="62"/>
    </row>
    <row r="79" spans="1:10" x14ac:dyDescent="0.25">
      <c r="A79" s="29">
        <f>A78+7</f>
        <v>44262</v>
      </c>
      <c r="B79" s="25">
        <f>A79-A$20</f>
        <v>413</v>
      </c>
      <c r="C79" s="30">
        <v>29653891</v>
      </c>
      <c r="D79" s="30">
        <f>D$15+(D$16-D$15)/(1+EXP(-D$18*(B79-D$17)))</f>
        <v>30119814.446342248</v>
      </c>
      <c r="E79" s="63"/>
      <c r="F79" s="62"/>
    </row>
    <row r="80" spans="1:10" x14ac:dyDescent="0.25">
      <c r="A80" s="29">
        <f>A79+7</f>
        <v>44269</v>
      </c>
      <c r="B80" s="25">
        <f>A80-A$20</f>
        <v>420</v>
      </c>
      <c r="C80" s="30">
        <v>30043662</v>
      </c>
      <c r="D80" s="30">
        <f>D$15+(D$16-D$15)/(1+EXP(-D$18*(B80-D$17)))</f>
        <v>30678653.335217159</v>
      </c>
      <c r="E80" s="63"/>
      <c r="F80" s="62"/>
      <c r="J80" s="30"/>
    </row>
    <row r="81" spans="1:10" x14ac:dyDescent="0.25">
      <c r="A81" s="29">
        <f>A80+7</f>
        <v>44276</v>
      </c>
      <c r="B81" s="25">
        <f>A81-A$20</f>
        <v>427</v>
      </c>
      <c r="C81" s="30">
        <v>30482127</v>
      </c>
      <c r="D81" s="30">
        <f>D$15+(D$16-D$15)/(1+EXP(-D$18*(B81-D$17)))</f>
        <v>31181611.258153547</v>
      </c>
      <c r="E81" s="63"/>
      <c r="F81" s="62"/>
      <c r="J81" s="30"/>
    </row>
    <row r="82" spans="1:10" x14ac:dyDescent="0.25">
      <c r="A82" s="29">
        <f>A81+7</f>
        <v>44283</v>
      </c>
      <c r="B82" s="25">
        <f>A82-A$20</f>
        <v>434</v>
      </c>
      <c r="C82" s="30">
        <v>30917142</v>
      </c>
      <c r="D82" s="30">
        <f>D$15+(D$16-D$15)/(1+EXP(-D$18*(B82-D$17)))</f>
        <v>31632456.040125754</v>
      </c>
      <c r="E82" s="63"/>
      <c r="F82" s="62"/>
    </row>
    <row r="83" spans="1:10" x14ac:dyDescent="0.25">
      <c r="A83" s="29">
        <f>A82+7</f>
        <v>44290</v>
      </c>
      <c r="B83" s="25">
        <f>A83-A$20</f>
        <v>441</v>
      </c>
      <c r="C83" s="30">
        <v>31383126</v>
      </c>
      <c r="D83" s="30">
        <f>D$15+(D$16-D$15)/(1+EXP(-D$18*(B83-D$17)))</f>
        <v>32035130.199424248</v>
      </c>
      <c r="E83" s="63"/>
      <c r="F83" s="62"/>
    </row>
    <row r="84" spans="1:10" x14ac:dyDescent="0.25">
      <c r="A84" s="29">
        <f>A83+7</f>
        <v>44297</v>
      </c>
      <c r="B84" s="25">
        <f>A84-A$20</f>
        <v>448</v>
      </c>
      <c r="C84" s="30">
        <v>31869980</v>
      </c>
      <c r="D84" s="30">
        <f>D$15+(D$16-D$15)/(1+EXP(-D$18*(B84-D$17)))</f>
        <v>32393621.919189017</v>
      </c>
      <c r="E84" s="63"/>
      <c r="F84" s="62"/>
    </row>
    <row r="85" spans="1:10" x14ac:dyDescent="0.25">
      <c r="A85" s="29">
        <f>A84+7</f>
        <v>44304</v>
      </c>
      <c r="B85" s="25">
        <f>A85-A$20</f>
        <v>455</v>
      </c>
      <c r="C85" s="30">
        <v>32361278</v>
      </c>
      <c r="D85" s="30">
        <f>D$15+(D$16-D$15)/(1+EXP(-D$18*(B85-D$17)))</f>
        <v>32711863.330104955</v>
      </c>
      <c r="E85" s="63"/>
      <c r="F85" s="62"/>
      <c r="J85" s="30"/>
    </row>
    <row r="86" spans="1:10" x14ac:dyDescent="0.25">
      <c r="A86" s="29">
        <f>A85+7</f>
        <v>44311</v>
      </c>
      <c r="B86" s="25">
        <f>A86-A$20</f>
        <v>462</v>
      </c>
      <c r="C86" s="30">
        <v>32789653</v>
      </c>
      <c r="D86" s="30">
        <f>D$15+(D$16-D$15)/(1+EXP(-D$18*(B86-D$17)))</f>
        <v>32993653.843539596</v>
      </c>
      <c r="E86" s="63"/>
      <c r="F86" s="62"/>
      <c r="J86" s="30"/>
    </row>
    <row r="87" spans="1:10" x14ac:dyDescent="0.25">
      <c r="A87" s="29">
        <f>A86+7</f>
        <v>44318</v>
      </c>
      <c r="B87" s="25">
        <f>A87-A$20</f>
        <v>469</v>
      </c>
      <c r="C87" s="30">
        <v>33146008</v>
      </c>
      <c r="D87" s="30">
        <f>D$15+(D$16-D$15)/(1+EXP(-D$18*(B87-D$17)))</f>
        <v>33242605.438340675</v>
      </c>
      <c r="E87" s="63"/>
      <c r="F87" s="62"/>
      <c r="J87" s="30"/>
    </row>
    <row r="88" spans="1:10" x14ac:dyDescent="0.25">
      <c r="A88" s="29">
        <f>A87+7</f>
        <v>44325</v>
      </c>
      <c r="B88" s="25">
        <f>A88-A$20</f>
        <v>476</v>
      </c>
      <c r="C88" s="30">
        <v>33454581</v>
      </c>
      <c r="D88" s="30">
        <f>D$15+(D$16-D$15)/(1+EXP(-D$18*(B88-D$17)))</f>
        <v>33462106.461135056</v>
      </c>
      <c r="E88" s="63"/>
      <c r="F88" s="62"/>
    </row>
    <row r="89" spans="1:10" x14ac:dyDescent="0.25">
      <c r="A89" s="29">
        <f>A88+7</f>
        <v>44332</v>
      </c>
      <c r="B89" s="25">
        <f>A89-A$20</f>
        <v>483</v>
      </c>
      <c r="C89" s="30">
        <v>33695916</v>
      </c>
      <c r="D89" s="30">
        <f>D$15+(D$16-D$15)/(1+EXP(-D$18*(B89-D$17)))</f>
        <v>33655300.507445216</v>
      </c>
      <c r="E89" s="63"/>
      <c r="F89" s="62"/>
    </row>
    <row r="90" spans="1:10" x14ac:dyDescent="0.25">
      <c r="A90" s="29">
        <f>A89+7</f>
        <v>44339</v>
      </c>
      <c r="B90" s="25">
        <f>A90-A$20</f>
        <v>490</v>
      </c>
      <c r="C90" s="30">
        <v>33882333</v>
      </c>
      <c r="D90" s="30">
        <f>D$15+(D$16-D$15)/(1+EXP(-D$18*(B90-D$17)))</f>
        <v>33825077.185148112</v>
      </c>
      <c r="E90" s="63"/>
      <c r="F90" s="62"/>
      <c r="J90" s="30"/>
    </row>
    <row r="91" spans="1:10" x14ac:dyDescent="0.25">
      <c r="A91" s="29">
        <f>A90+7</f>
        <v>44346</v>
      </c>
      <c r="B91" s="25">
        <f>A91-A$20</f>
        <v>497</v>
      </c>
      <c r="C91" s="30">
        <v>34035318</v>
      </c>
      <c r="D91" s="30">
        <f>D$15+(D$16-D$15)/(1+EXP(-D$18*(B91-D$17)))</f>
        <v>33974071.923702523</v>
      </c>
      <c r="E91" s="63"/>
      <c r="F91" s="62"/>
      <c r="J91" s="30"/>
    </row>
    <row r="92" spans="1:10" x14ac:dyDescent="0.25">
      <c r="A92" s="29">
        <f>A91+7</f>
        <v>44353</v>
      </c>
      <c r="B92" s="25">
        <f>A92-A$20</f>
        <v>504</v>
      </c>
      <c r="C92" s="30">
        <v>34204374</v>
      </c>
      <c r="D92" s="30">
        <f>D$15+(D$16-D$15)/(1+EXP(-D$18*(B92-D$17)))</f>
        <v>34104672.409079731</v>
      </c>
      <c r="E92" s="63"/>
      <c r="F92" s="62"/>
      <c r="J92" s="30"/>
    </row>
    <row r="93" spans="1:10" x14ac:dyDescent="0.25">
      <c r="A93" s="29">
        <f>A92+7</f>
        <v>44360</v>
      </c>
      <c r="B93" s="25">
        <f>A93-A$20</f>
        <v>511</v>
      </c>
      <c r="C93" s="30">
        <v>34315873</v>
      </c>
      <c r="D93" s="30">
        <f>D$15+(D$16-D$15)/(1+EXP(-D$18*(B93-D$17)))</f>
        <v>34219029.645533867</v>
      </c>
      <c r="E93" s="63"/>
      <c r="F93" s="62"/>
      <c r="J93" s="30"/>
    </row>
    <row r="94" spans="1:10" x14ac:dyDescent="0.25">
      <c r="A94" s="29">
        <f>A93+7</f>
        <v>44367</v>
      </c>
      <c r="B94" s="25">
        <f>A94-A$20</f>
        <v>518</v>
      </c>
      <c r="C94" s="30">
        <v>34401712</v>
      </c>
      <c r="D94" s="30">
        <f>D$15+(D$16-D$15)/(1+EXP(-D$18*(B94-D$17)))</f>
        <v>34319072.04011324</v>
      </c>
      <c r="E94" s="63"/>
      <c r="F94" s="62"/>
    </row>
    <row r="95" spans="1:10" x14ac:dyDescent="0.25">
      <c r="A95" s="29">
        <f>A94+7</f>
        <v>44374</v>
      </c>
      <c r="B95" s="25">
        <f>A95-A$20</f>
        <v>525</v>
      </c>
      <c r="C95" s="30">
        <v>34490134</v>
      </c>
      <c r="D95" s="30">
        <f>D$15+(D$16-D$15)/(1+EXP(-D$18*(B95-D$17)))</f>
        <v>34406521.257142976</v>
      </c>
      <c r="E95" s="63"/>
      <c r="F95" s="62"/>
    </row>
    <row r="96" spans="1:10" x14ac:dyDescent="0.25">
      <c r="A96" s="29">
        <f>A95+7</f>
        <v>44381</v>
      </c>
      <c r="B96" s="25">
        <f>A96-A$20</f>
        <v>532</v>
      </c>
      <c r="C96" s="30">
        <v>34588176</v>
      </c>
      <c r="D96" s="30">
        <f>D$15+(D$16-D$15)/(1+EXP(-D$18*(B96-D$17)))</f>
        <v>34482908.89073544</v>
      </c>
      <c r="E96" s="63"/>
      <c r="F96" s="62"/>
    </row>
    <row r="97" spans="1:10" x14ac:dyDescent="0.25">
      <c r="A97" s="29">
        <f>A96+7</f>
        <v>44388</v>
      </c>
      <c r="B97" s="25">
        <f>A97-A$20</f>
        <v>539</v>
      </c>
      <c r="C97" s="30">
        <v>34726111</v>
      </c>
      <c r="D97" s="30">
        <f>D$15+(D$16-D$15)/(1+EXP(-D$18*(B97-D$17)))</f>
        <v>34549593.253138162</v>
      </c>
      <c r="E97" s="63"/>
      <c r="F97" s="62"/>
    </row>
    <row r="98" spans="1:10" x14ac:dyDescent="0.25">
      <c r="A98" s="29">
        <f>A97+7</f>
        <v>44395</v>
      </c>
      <c r="B98" s="25">
        <f>A98-A$20</f>
        <v>546</v>
      </c>
      <c r="C98" s="30"/>
      <c r="D98" s="30">
        <f>D$15+(D$16-D$15)/(1+EXP(-D$18*(B98-D$17)))</f>
        <v>34607775.778735496</v>
      </c>
      <c r="E98" s="63"/>
      <c r="F98" s="62"/>
    </row>
    <row r="99" spans="1:10" x14ac:dyDescent="0.25">
      <c r="A99" s="29">
        <f>A98+7</f>
        <v>44402</v>
      </c>
      <c r="B99" s="25">
        <f>A99-A$20</f>
        <v>553</v>
      </c>
      <c r="C99" s="30"/>
      <c r="D99" s="30">
        <f>D$15+(D$16-D$15)/(1+EXP(-D$18*(B99-D$17)))</f>
        <v>34658516.703140706</v>
      </c>
      <c r="E99" s="63"/>
      <c r="F99" s="62"/>
      <c r="J99" s="30"/>
    </row>
    <row r="100" spans="1:10" x14ac:dyDescent="0.25">
      <c r="A100" s="29">
        <f>A99+7</f>
        <v>44409</v>
      </c>
      <c r="B100" s="25">
        <f>A100-A$20</f>
        <v>560</v>
      </c>
      <c r="C100" s="30"/>
      <c r="D100" s="30">
        <f>D$15+(D$16-D$15)/(1+EXP(-D$18*(B100-D$17)))</f>
        <v>34702749.800192453</v>
      </c>
      <c r="E100" s="63"/>
      <c r="F100" s="62"/>
    </row>
    <row r="101" spans="1:10" x14ac:dyDescent="0.25">
      <c r="A101" s="29">
        <f>A100+7</f>
        <v>44416</v>
      </c>
      <c r="B101" s="25">
        <f>A101-A$20</f>
        <v>567</v>
      </c>
      <c r="C101" s="30"/>
      <c r="D101" s="30">
        <f>D$15+(D$16-D$15)/(1+EXP(-D$18*(B101-D$17)))</f>
        <v>34741296.052950136</v>
      </c>
      <c r="E101" s="63"/>
      <c r="F101" s="62"/>
    </row>
    <row r="102" spans="1:10" x14ac:dyDescent="0.25">
      <c r="A102" s="29">
        <f>A101+7</f>
        <v>44423</v>
      </c>
      <c r="B102" s="25">
        <f>A102-A$20</f>
        <v>574</v>
      </c>
      <c r="C102" s="30"/>
      <c r="D102" s="30">
        <f>D$15+(D$16-D$15)/(1+EXP(-D$18*(B102-D$17)))</f>
        <v>34774876.203657843</v>
      </c>
      <c r="E102" s="63"/>
      <c r="F102" s="62"/>
    </row>
    <row r="103" spans="1:10" x14ac:dyDescent="0.25">
      <c r="A103" s="29">
        <f>A102+7</f>
        <v>44430</v>
      </c>
      <c r="B103" s="25">
        <f>A103-A$20</f>
        <v>581</v>
      </c>
      <c r="C103" s="30"/>
      <c r="D103" s="30">
        <f>D$15+(D$16-D$15)/(1+EXP(-D$18*(B103-D$17)))</f>
        <v>34804122.177139357</v>
      </c>
      <c r="E103" s="63"/>
      <c r="F103" s="62"/>
    </row>
    <row r="104" spans="1:10" x14ac:dyDescent="0.25">
      <c r="A104" s="29">
        <f>A103+7</f>
        <v>44437</v>
      </c>
      <c r="B104" s="25">
        <f>A104-A$20</f>
        <v>588</v>
      </c>
      <c r="C104" s="30"/>
      <c r="D104" s="30">
        <f>D$15+(D$16-D$15)/(1+EXP(-D$18*(B104-D$17)))</f>
        <v>34829587.406468451</v>
      </c>
      <c r="E104" s="63"/>
      <c r="F104" s="62"/>
      <c r="J104" s="30"/>
    </row>
    <row r="105" spans="1:10" x14ac:dyDescent="0.25">
      <c r="A105" s="29">
        <f>A104+7</f>
        <v>44444</v>
      </c>
      <c r="B105" s="25">
        <f>A105-A$20</f>
        <v>595</v>
      </c>
      <c r="C105" s="30"/>
      <c r="D105" s="30">
        <f>D$15+(D$16-D$15)/(1+EXP(-D$18*(B105-D$17)))</f>
        <v>34851756.11257048</v>
      </c>
      <c r="E105" s="63"/>
      <c r="F105" s="62"/>
      <c r="J105" s="30"/>
    </row>
    <row r="106" spans="1:10" x14ac:dyDescent="0.25">
      <c r="A106" s="29">
        <f>A105+7</f>
        <v>44451</v>
      </c>
      <c r="B106" s="25">
        <f>A106-A$20</f>
        <v>602</v>
      </c>
      <c r="C106" s="30"/>
      <c r="D106" s="30">
        <f>D$15+(D$16-D$15)/(1+EXP(-D$18*(B106-D$17)))</f>
        <v>34871051.603519745</v>
      </c>
      <c r="E106" s="63"/>
      <c r="F106" s="62"/>
    </row>
    <row r="107" spans="1:10" x14ac:dyDescent="0.25">
      <c r="A107" s="29">
        <f>A106+7</f>
        <v>44458</v>
      </c>
      <c r="B107" s="25">
        <f>A107-A$20</f>
        <v>609</v>
      </c>
      <c r="C107" s="30"/>
      <c r="D107" s="30">
        <f>D$15+(D$16-D$15)/(1+EXP(-D$18*(B107-D$17)))</f>
        <v>34887843.666985504</v>
      </c>
      <c r="E107" s="63"/>
      <c r="F107" s="62"/>
    </row>
    <row r="108" spans="1:10" x14ac:dyDescent="0.25">
      <c r="A108" s="29">
        <f>A107+7</f>
        <v>44465</v>
      </c>
      <c r="B108" s="25">
        <f>A108-A$20</f>
        <v>616</v>
      </c>
      <c r="C108" s="30"/>
      <c r="D108" s="30">
        <f>D$15+(D$16-D$15)/(1+EXP(-D$18*(B108-D$17)))</f>
        <v>34902455.132333525</v>
      </c>
      <c r="E108" s="63"/>
      <c r="F108" s="62"/>
    </row>
    <row r="109" spans="1:10" x14ac:dyDescent="0.25">
      <c r="A109" s="29">
        <f>A108+7</f>
        <v>44472</v>
      </c>
      <c r="B109" s="25">
        <f>A109-A$20</f>
        <v>623</v>
      </c>
      <c r="C109" s="30"/>
      <c r="D109" s="30">
        <f>D$15+(D$16-D$15)/(1+EXP(-D$18*(B109-D$17)))</f>
        <v>34915167.678685911</v>
      </c>
      <c r="E109" s="63"/>
      <c r="F109" s="62"/>
      <c r="J109" s="30"/>
    </row>
    <row r="110" spans="1:10" x14ac:dyDescent="0.25">
      <c r="A110" s="29"/>
      <c r="B110" s="25"/>
      <c r="C110" s="30"/>
      <c r="D110" s="64"/>
      <c r="E110" s="63"/>
      <c r="F110" s="62"/>
      <c r="J110" s="30"/>
    </row>
    <row r="111" spans="1:10" x14ac:dyDescent="0.25">
      <c r="A111" s="29"/>
      <c r="B111" s="25"/>
      <c r="C111" s="30"/>
      <c r="E111" s="29"/>
      <c r="F111" s="25"/>
      <c r="J111" s="30"/>
    </row>
    <row r="112" spans="1:10" x14ac:dyDescent="0.25">
      <c r="A112" s="29"/>
      <c r="B112" s="25"/>
      <c r="C112" s="30"/>
      <c r="E112" s="29"/>
      <c r="F112" s="25"/>
    </row>
    <row r="113" spans="1:10" x14ac:dyDescent="0.25">
      <c r="A113" s="29"/>
      <c r="B113" s="25"/>
      <c r="C113" s="30"/>
      <c r="E113" s="29"/>
      <c r="F113" s="25"/>
    </row>
    <row r="114" spans="1:10" x14ac:dyDescent="0.25">
      <c r="A114" s="29"/>
      <c r="B114" s="25"/>
      <c r="C114" s="30"/>
      <c r="E114" s="29"/>
      <c r="F114" s="25"/>
      <c r="J114" s="30"/>
    </row>
    <row r="115" spans="1:10" x14ac:dyDescent="0.25">
      <c r="A115" s="29"/>
      <c r="B115" s="25"/>
      <c r="C115" s="30"/>
      <c r="E115" s="29"/>
      <c r="F115" s="25"/>
      <c r="J115" s="30"/>
    </row>
    <row r="116" spans="1:10" x14ac:dyDescent="0.25">
      <c r="A116" s="29"/>
      <c r="B116" s="25"/>
      <c r="C116" s="30"/>
      <c r="E116" s="29"/>
      <c r="F116" s="25"/>
      <c r="J116" s="30"/>
    </row>
    <row r="117" spans="1:10" x14ac:dyDescent="0.25">
      <c r="A117" s="29"/>
      <c r="B117" s="25"/>
      <c r="C117" s="30"/>
      <c r="E117" s="29"/>
      <c r="F117" s="25"/>
      <c r="J117" s="30"/>
    </row>
    <row r="118" spans="1:10" x14ac:dyDescent="0.25">
      <c r="A118" s="29"/>
      <c r="B118" s="25"/>
      <c r="C118" s="30"/>
      <c r="E118" s="29"/>
      <c r="F118" s="25"/>
    </row>
    <row r="119" spans="1:10" x14ac:dyDescent="0.25">
      <c r="A119" s="29"/>
      <c r="B119" s="25"/>
      <c r="C119" s="30"/>
      <c r="E119" s="29"/>
      <c r="F119" s="25"/>
    </row>
    <row r="120" spans="1:10" x14ac:dyDescent="0.25">
      <c r="A120" s="29"/>
      <c r="B120" s="25"/>
      <c r="C120" s="30"/>
      <c r="E120" s="29"/>
      <c r="F120" s="25"/>
    </row>
    <row r="121" spans="1:10" x14ac:dyDescent="0.25">
      <c r="A121" s="29"/>
      <c r="B121" s="25"/>
      <c r="C121" s="30"/>
      <c r="E121" s="29"/>
      <c r="F121" s="25"/>
    </row>
    <row r="122" spans="1:10" x14ac:dyDescent="0.25">
      <c r="A122" s="29"/>
      <c r="B122" s="25"/>
      <c r="C122" s="30"/>
      <c r="E122" s="29"/>
      <c r="F122" s="25"/>
    </row>
    <row r="123" spans="1:10" x14ac:dyDescent="0.25">
      <c r="A123" s="29"/>
      <c r="B123" s="25"/>
      <c r="C123" s="30"/>
      <c r="E123" s="29"/>
      <c r="F123" s="25"/>
    </row>
    <row r="124" spans="1:10" x14ac:dyDescent="0.25">
      <c r="A124" s="29"/>
      <c r="B124" s="25"/>
      <c r="C124" s="30"/>
      <c r="E124" s="29"/>
      <c r="F124" s="25"/>
    </row>
    <row r="125" spans="1:10" x14ac:dyDescent="0.25">
      <c r="A125" s="29"/>
      <c r="B125" s="25"/>
      <c r="C125" s="30"/>
      <c r="E125" s="29"/>
      <c r="F125" s="25"/>
    </row>
    <row r="126" spans="1:10" x14ac:dyDescent="0.25">
      <c r="A126" s="29"/>
      <c r="B126" s="25"/>
      <c r="C126" s="30"/>
      <c r="E126" s="29"/>
      <c r="F126" s="25"/>
    </row>
    <row r="127" spans="1:10" x14ac:dyDescent="0.25">
      <c r="A127" s="29"/>
      <c r="B127" s="25"/>
      <c r="C127" s="30"/>
      <c r="E127" s="29"/>
      <c r="F127" s="25"/>
    </row>
    <row r="128" spans="1:10" x14ac:dyDescent="0.25">
      <c r="A128" s="29"/>
      <c r="B128" s="25"/>
      <c r="C128" s="30"/>
      <c r="E128" s="29"/>
      <c r="F128" s="25"/>
      <c r="J128" s="30"/>
    </row>
    <row r="129" spans="1:10" x14ac:dyDescent="0.25">
      <c r="A129" s="29"/>
      <c r="B129" s="25"/>
      <c r="C129" s="30"/>
      <c r="E129" s="29"/>
      <c r="F129" s="25"/>
      <c r="J129" s="30"/>
    </row>
    <row r="130" spans="1:10" x14ac:dyDescent="0.25">
      <c r="A130" s="29"/>
      <c r="B130" s="25"/>
      <c r="C130" s="30"/>
      <c r="E130" s="29"/>
      <c r="F130" s="25"/>
    </row>
    <row r="131" spans="1:10" x14ac:dyDescent="0.25">
      <c r="A131" s="29"/>
      <c r="B131" s="25"/>
      <c r="C131" s="30"/>
      <c r="E131" s="29"/>
      <c r="F131" s="25"/>
    </row>
    <row r="132" spans="1:10" x14ac:dyDescent="0.25">
      <c r="A132" s="29"/>
      <c r="B132" s="25"/>
      <c r="C132" s="30"/>
      <c r="E132" s="29"/>
      <c r="F132" s="25"/>
    </row>
    <row r="133" spans="1:10" x14ac:dyDescent="0.25">
      <c r="A133" s="29"/>
      <c r="B133" s="25"/>
      <c r="C133" s="30"/>
      <c r="E133" s="29"/>
      <c r="F133" s="25"/>
      <c r="J133" s="30"/>
    </row>
    <row r="134" spans="1:10" x14ac:dyDescent="0.25">
      <c r="A134" s="29"/>
      <c r="B134" s="25"/>
      <c r="C134" s="30"/>
      <c r="E134" s="29"/>
      <c r="F134" s="25"/>
      <c r="J134" s="30"/>
    </row>
    <row r="135" spans="1:10" x14ac:dyDescent="0.25">
      <c r="A135" s="29"/>
      <c r="B135" s="25"/>
      <c r="C135" s="30"/>
      <c r="E135" s="29"/>
      <c r="F135" s="25"/>
      <c r="J135" s="30"/>
    </row>
    <row r="136" spans="1:10" x14ac:dyDescent="0.25">
      <c r="A136" s="29"/>
      <c r="B136" s="25"/>
      <c r="C136" s="30"/>
      <c r="E136" s="29"/>
      <c r="F136" s="25"/>
    </row>
    <row r="137" spans="1:10" x14ac:dyDescent="0.25">
      <c r="A137" s="29"/>
      <c r="B137" s="25"/>
      <c r="C137" s="30"/>
      <c r="E137" s="29"/>
      <c r="F137" s="25"/>
    </row>
    <row r="138" spans="1:10" x14ac:dyDescent="0.25">
      <c r="A138" s="29"/>
      <c r="B138" s="25"/>
      <c r="C138" s="30"/>
      <c r="E138" s="29"/>
      <c r="F138" s="25"/>
      <c r="J138" s="30"/>
    </row>
    <row r="139" spans="1:10" x14ac:dyDescent="0.25">
      <c r="A139" s="29"/>
      <c r="B139" s="25"/>
      <c r="C139" s="30"/>
      <c r="E139" s="29"/>
      <c r="F139" s="25"/>
      <c r="J139" s="30"/>
    </row>
    <row r="140" spans="1:10" x14ac:dyDescent="0.25">
      <c r="A140" s="29"/>
      <c r="B140" s="25"/>
      <c r="C140" s="30"/>
      <c r="E140" s="29"/>
      <c r="F140" s="25"/>
      <c r="J140" s="30"/>
    </row>
    <row r="141" spans="1:10" x14ac:dyDescent="0.25">
      <c r="A141" s="29"/>
      <c r="B141" s="25"/>
      <c r="C141" s="30"/>
      <c r="E141" s="29"/>
      <c r="F141" s="25"/>
      <c r="J141" s="30"/>
    </row>
    <row r="142" spans="1:10" x14ac:dyDescent="0.25">
      <c r="A142" s="29"/>
      <c r="B142" s="25"/>
      <c r="C142" s="30"/>
      <c r="E142" s="29"/>
      <c r="F142" s="25"/>
    </row>
    <row r="143" spans="1:10" x14ac:dyDescent="0.25">
      <c r="A143" s="29"/>
      <c r="B143" s="25"/>
      <c r="C143" s="30"/>
      <c r="E143" s="29"/>
      <c r="F143" s="25"/>
    </row>
    <row r="144" spans="1:10" x14ac:dyDescent="0.25">
      <c r="A144" s="29"/>
      <c r="B144" s="25"/>
      <c r="C144" s="30"/>
      <c r="E144" s="29"/>
      <c r="F144" s="25"/>
      <c r="J144" s="30"/>
    </row>
    <row r="145" spans="1:10" x14ac:dyDescent="0.25">
      <c r="A145" s="29"/>
      <c r="B145" s="25"/>
      <c r="C145" s="30"/>
      <c r="E145" s="29"/>
      <c r="F145" s="25"/>
      <c r="J145" s="30"/>
    </row>
    <row r="146" spans="1:10" x14ac:dyDescent="0.25">
      <c r="A146" s="29"/>
      <c r="B146" s="25"/>
      <c r="C146" s="30"/>
      <c r="E146" s="29"/>
      <c r="F146" s="25"/>
      <c r="J146" s="30"/>
    </row>
    <row r="147" spans="1:10" x14ac:dyDescent="0.25">
      <c r="A147" s="29"/>
      <c r="B147" s="25"/>
      <c r="C147" s="30"/>
      <c r="E147" s="29"/>
      <c r="F147" s="25"/>
      <c r="J147" s="30"/>
    </row>
    <row r="148" spans="1:10" x14ac:dyDescent="0.25">
      <c r="A148" s="29"/>
      <c r="B148" s="25"/>
      <c r="C148" s="30"/>
      <c r="E148" s="29"/>
      <c r="F148" s="25"/>
    </row>
    <row r="149" spans="1:10" x14ac:dyDescent="0.25">
      <c r="A149" s="29"/>
      <c r="B149" s="25"/>
      <c r="C149" s="30"/>
      <c r="E149" s="29"/>
      <c r="F149" s="25"/>
    </row>
    <row r="150" spans="1:10" x14ac:dyDescent="0.25">
      <c r="A150" s="29"/>
      <c r="B150" s="25"/>
      <c r="C150" s="30"/>
      <c r="E150" s="29"/>
      <c r="F150" s="25"/>
      <c r="J150" s="30"/>
    </row>
    <row r="151" spans="1:10" x14ac:dyDescent="0.25">
      <c r="A151" s="29"/>
      <c r="B151" s="25"/>
      <c r="C151" s="30"/>
      <c r="E151" s="29"/>
      <c r="F151" s="25"/>
      <c r="J151" s="30"/>
    </row>
    <row r="152" spans="1:10" x14ac:dyDescent="0.25">
      <c r="A152" s="29"/>
      <c r="B152" s="25"/>
      <c r="C152" s="30"/>
      <c r="E152" s="29"/>
      <c r="F152" s="25"/>
      <c r="J152" s="30"/>
    </row>
    <row r="153" spans="1:10" x14ac:dyDescent="0.25">
      <c r="A153" s="29"/>
      <c r="B153" s="25"/>
      <c r="C153" s="30"/>
      <c r="E153" s="29"/>
      <c r="F153" s="25"/>
      <c r="J153" s="30"/>
    </row>
    <row r="154" spans="1:10" x14ac:dyDescent="0.25">
      <c r="A154" s="29"/>
      <c r="B154" s="25"/>
      <c r="C154" s="30"/>
      <c r="E154" s="29"/>
      <c r="F154" s="25"/>
    </row>
    <row r="155" spans="1:10" x14ac:dyDescent="0.25">
      <c r="A155" s="29"/>
      <c r="B155" s="25"/>
      <c r="C155" s="30"/>
      <c r="E155" s="29"/>
      <c r="F155" s="25"/>
    </row>
    <row r="156" spans="1:10" x14ac:dyDescent="0.25">
      <c r="A156" s="29"/>
      <c r="B156" s="25"/>
      <c r="C156" s="30"/>
      <c r="E156" s="29"/>
      <c r="F156" s="25"/>
    </row>
    <row r="157" spans="1:10" x14ac:dyDescent="0.25">
      <c r="A157" s="29"/>
      <c r="B157" s="25"/>
      <c r="C157" s="30"/>
      <c r="E157" s="29"/>
      <c r="F157" s="25"/>
    </row>
    <row r="158" spans="1:10" x14ac:dyDescent="0.25">
      <c r="A158" s="29"/>
      <c r="B158" s="25"/>
      <c r="C158" s="30"/>
      <c r="E158" s="29"/>
      <c r="F158" s="25"/>
    </row>
    <row r="159" spans="1:10" x14ac:dyDescent="0.25">
      <c r="A159" s="29"/>
      <c r="B159" s="25"/>
      <c r="C159" s="30"/>
      <c r="E159" s="29"/>
      <c r="F159" s="25"/>
    </row>
    <row r="160" spans="1:10" x14ac:dyDescent="0.25">
      <c r="A160" s="29"/>
      <c r="B160" s="25"/>
      <c r="C160" s="30"/>
      <c r="E160" s="29"/>
      <c r="F160" s="25"/>
    </row>
    <row r="161" spans="1:6" x14ac:dyDescent="0.25">
      <c r="A161" s="29"/>
      <c r="B161" s="25"/>
      <c r="C161" s="30"/>
      <c r="E161" s="29"/>
      <c r="F161" s="25"/>
    </row>
    <row r="162" spans="1:6" x14ac:dyDescent="0.25">
      <c r="A162" s="29"/>
      <c r="B162" s="25"/>
      <c r="C162" s="30"/>
      <c r="E162" s="29"/>
      <c r="F162" s="25"/>
    </row>
    <row r="163" spans="1:6" x14ac:dyDescent="0.25">
      <c r="A163" s="29"/>
      <c r="B163" s="25"/>
      <c r="C163" s="30"/>
      <c r="E163" s="29"/>
      <c r="F163" s="25"/>
    </row>
    <row r="164" spans="1:6" x14ac:dyDescent="0.25">
      <c r="A164" s="29"/>
      <c r="B164" s="25"/>
      <c r="C164" s="30"/>
      <c r="E164" s="29"/>
      <c r="F164" s="25"/>
    </row>
    <row r="165" spans="1:6" x14ac:dyDescent="0.25">
      <c r="A165" s="29"/>
      <c r="B165" s="25"/>
      <c r="C165" s="30"/>
      <c r="E165" s="29"/>
      <c r="F165" s="25"/>
    </row>
    <row r="166" spans="1:6" x14ac:dyDescent="0.25">
      <c r="A166" s="29"/>
      <c r="B166" s="25"/>
      <c r="C166" s="30"/>
      <c r="E166" s="29"/>
      <c r="F166" s="25"/>
    </row>
    <row r="167" spans="1:6" x14ac:dyDescent="0.25">
      <c r="A167" s="29"/>
      <c r="B167" s="25"/>
      <c r="C167" s="30"/>
      <c r="E167" s="29"/>
      <c r="F167" s="25"/>
    </row>
    <row r="168" spans="1:6" x14ac:dyDescent="0.25">
      <c r="A168" s="29"/>
      <c r="B168" s="25"/>
      <c r="C168" s="30"/>
      <c r="E168" s="29"/>
      <c r="F168" s="25"/>
    </row>
    <row r="169" spans="1:6" x14ac:dyDescent="0.25">
      <c r="A169" s="29"/>
      <c r="B169" s="25"/>
      <c r="C169" s="30"/>
      <c r="E169" s="29"/>
      <c r="F169" s="25"/>
    </row>
    <row r="170" spans="1:6" x14ac:dyDescent="0.25">
      <c r="A170" s="29"/>
      <c r="B170" s="25"/>
      <c r="C170" s="30"/>
      <c r="E170" s="29"/>
      <c r="F170" s="25"/>
    </row>
    <row r="171" spans="1:6" x14ac:dyDescent="0.25">
      <c r="A171" s="29"/>
      <c r="B171" s="25"/>
      <c r="C171" s="30"/>
      <c r="E171" s="29"/>
      <c r="F171" s="25"/>
    </row>
    <row r="172" spans="1:6" x14ac:dyDescent="0.25">
      <c r="A172" s="29"/>
      <c r="B172" s="25"/>
      <c r="C172" s="30"/>
      <c r="E172" s="29"/>
      <c r="F172" s="25"/>
    </row>
    <row r="173" spans="1:6" x14ac:dyDescent="0.25">
      <c r="A173" s="29"/>
      <c r="B173" s="25"/>
      <c r="C173" s="30"/>
      <c r="E173" s="29"/>
      <c r="F173" s="25"/>
    </row>
    <row r="174" spans="1:6" x14ac:dyDescent="0.25">
      <c r="A174" s="29"/>
      <c r="B174" s="25"/>
      <c r="C174" s="30"/>
      <c r="E174" s="29"/>
      <c r="F174" s="25"/>
    </row>
    <row r="175" spans="1:6" x14ac:dyDescent="0.25">
      <c r="A175" s="29"/>
      <c r="B175" s="25"/>
      <c r="C175" s="30"/>
      <c r="E175" s="29"/>
      <c r="F175" s="25"/>
    </row>
    <row r="176" spans="1:6" x14ac:dyDescent="0.25">
      <c r="A176" s="29"/>
      <c r="B176" s="25"/>
      <c r="C176" s="30"/>
      <c r="E176" s="29"/>
      <c r="F176" s="25"/>
    </row>
    <row r="177" spans="1:6" x14ac:dyDescent="0.25">
      <c r="A177" s="29"/>
      <c r="B177" s="25"/>
      <c r="C177" s="30"/>
      <c r="E177" s="29"/>
      <c r="F177" s="25"/>
    </row>
    <row r="178" spans="1:6" x14ac:dyDescent="0.25">
      <c r="A178" s="29"/>
      <c r="B178" s="25"/>
      <c r="C178" s="30"/>
      <c r="E178" s="29"/>
      <c r="F178" s="25"/>
    </row>
    <row r="179" spans="1:6" x14ac:dyDescent="0.25">
      <c r="A179" s="29"/>
      <c r="B179" s="25"/>
      <c r="C179" s="30"/>
      <c r="E179" s="29"/>
      <c r="F179" s="25"/>
    </row>
    <row r="180" spans="1:6" x14ac:dyDescent="0.25">
      <c r="A180" s="29"/>
      <c r="B180" s="25"/>
      <c r="C180" s="30"/>
      <c r="E180" s="29"/>
      <c r="F180" s="25"/>
    </row>
    <row r="181" spans="1:6" x14ac:dyDescent="0.25">
      <c r="A181" s="29"/>
      <c r="B181" s="25"/>
      <c r="C181" s="30"/>
      <c r="E181" s="29"/>
      <c r="F181" s="25"/>
    </row>
    <row r="182" spans="1:6" x14ac:dyDescent="0.25">
      <c r="A182" s="29"/>
      <c r="B182" s="25"/>
      <c r="C182" s="30"/>
      <c r="E182" s="29"/>
      <c r="F182" s="25"/>
    </row>
    <row r="183" spans="1:6" x14ac:dyDescent="0.25">
      <c r="A183" s="29"/>
      <c r="B183" s="25"/>
      <c r="C183" s="30"/>
      <c r="E183" s="29"/>
      <c r="F183" s="25"/>
    </row>
    <row r="184" spans="1:6" x14ac:dyDescent="0.25">
      <c r="A184" s="29"/>
      <c r="B184" s="25"/>
      <c r="C184" s="30"/>
      <c r="E184" s="29"/>
      <c r="F184" s="25"/>
    </row>
    <row r="185" spans="1:6" x14ac:dyDescent="0.25">
      <c r="A185" s="29"/>
      <c r="B185" s="25"/>
      <c r="C185" s="30"/>
      <c r="E185" s="29"/>
      <c r="F185" s="25"/>
    </row>
    <row r="186" spans="1:6" x14ac:dyDescent="0.25">
      <c r="A186" s="29"/>
      <c r="B186" s="25"/>
      <c r="C186" s="30"/>
      <c r="E186" s="29"/>
      <c r="F186" s="25"/>
    </row>
    <row r="187" spans="1:6" x14ac:dyDescent="0.25">
      <c r="A187" s="29"/>
      <c r="B187" s="25"/>
      <c r="C187" s="30"/>
      <c r="E187" s="29"/>
      <c r="F187" s="25"/>
    </row>
    <row r="188" spans="1:6" x14ac:dyDescent="0.25">
      <c r="A188" s="29"/>
      <c r="B188" s="25"/>
      <c r="C188" s="30"/>
      <c r="E188" s="29"/>
      <c r="F188" s="25"/>
    </row>
    <row r="189" spans="1:6" x14ac:dyDescent="0.25">
      <c r="A189" s="29"/>
      <c r="B189" s="25"/>
      <c r="C189" s="30"/>
      <c r="E189" s="29"/>
      <c r="F189" s="25"/>
    </row>
    <row r="190" spans="1:6" x14ac:dyDescent="0.25">
      <c r="A190" s="29"/>
      <c r="B190" s="25"/>
      <c r="C190" s="30"/>
      <c r="E190" s="29"/>
      <c r="F190" s="25"/>
    </row>
    <row r="191" spans="1:6" x14ac:dyDescent="0.25">
      <c r="A191" s="29"/>
      <c r="B191" s="25"/>
      <c r="C191" s="30"/>
      <c r="E191" s="29"/>
      <c r="F191" s="25"/>
    </row>
    <row r="192" spans="1:6" x14ac:dyDescent="0.25">
      <c r="A192" s="29"/>
      <c r="B192" s="25"/>
      <c r="C192" s="30"/>
      <c r="E192" s="29"/>
      <c r="F192" s="25"/>
    </row>
    <row r="193" spans="1:6" x14ac:dyDescent="0.25">
      <c r="A193" s="29"/>
      <c r="B193" s="25"/>
      <c r="C193" s="30"/>
      <c r="E193" s="29"/>
      <c r="F193" s="25"/>
    </row>
    <row r="194" spans="1:6" x14ac:dyDescent="0.25">
      <c r="A194" s="29"/>
      <c r="B194" s="25"/>
      <c r="C194" s="30"/>
      <c r="E194" s="29"/>
      <c r="F194" s="25"/>
    </row>
    <row r="195" spans="1:6" x14ac:dyDescent="0.25">
      <c r="A195" s="29"/>
      <c r="B195" s="25"/>
      <c r="C195" s="30"/>
      <c r="E195" s="29"/>
      <c r="F195" s="25"/>
    </row>
    <row r="196" spans="1:6" x14ac:dyDescent="0.25">
      <c r="A196" s="29"/>
      <c r="B196" s="25"/>
      <c r="C196" s="30"/>
      <c r="E196" s="29"/>
      <c r="F196" s="25"/>
    </row>
    <row r="197" spans="1:6" x14ac:dyDescent="0.25">
      <c r="A197" s="29"/>
      <c r="B197" s="25"/>
      <c r="C197" s="30"/>
      <c r="E197" s="29"/>
      <c r="F197" s="25"/>
    </row>
    <row r="198" spans="1:6" x14ac:dyDescent="0.25">
      <c r="A198" s="29"/>
      <c r="B198" s="25"/>
      <c r="C198" s="30"/>
      <c r="E198" s="29"/>
      <c r="F198" s="25"/>
    </row>
    <row r="199" spans="1:6" x14ac:dyDescent="0.25">
      <c r="A199" s="29"/>
      <c r="B199" s="25"/>
      <c r="C199" s="30"/>
      <c r="E199" s="29"/>
      <c r="F199" s="25"/>
    </row>
    <row r="200" spans="1:6" x14ac:dyDescent="0.25">
      <c r="A200" s="29"/>
      <c r="B200" s="25"/>
      <c r="C200" s="30"/>
      <c r="E200" s="29"/>
      <c r="F200" s="25"/>
    </row>
    <row r="201" spans="1:6" x14ac:dyDescent="0.25">
      <c r="A201" s="29"/>
      <c r="B201" s="25"/>
      <c r="C201" s="30"/>
      <c r="E201" s="29"/>
      <c r="F201" s="25"/>
    </row>
    <row r="202" spans="1:6" x14ac:dyDescent="0.25">
      <c r="A202" s="29"/>
      <c r="B202" s="25"/>
      <c r="C202" s="30"/>
      <c r="E202" s="29"/>
      <c r="F202" s="25"/>
    </row>
    <row r="203" spans="1:6" x14ac:dyDescent="0.25">
      <c r="A203" s="29"/>
      <c r="B203" s="25"/>
      <c r="C203" s="30"/>
      <c r="E203" s="29"/>
      <c r="F203" s="25"/>
    </row>
    <row r="204" spans="1:6" x14ac:dyDescent="0.25">
      <c r="A204" s="29"/>
      <c r="B204" s="25"/>
      <c r="C204" s="30"/>
      <c r="E204" s="29"/>
      <c r="F204" s="25"/>
    </row>
    <row r="205" spans="1:6" x14ac:dyDescent="0.25">
      <c r="A205" s="29"/>
      <c r="B205" s="25"/>
      <c r="C205" s="30"/>
      <c r="E205" s="29"/>
      <c r="F205" s="25"/>
    </row>
    <row r="206" spans="1:6" x14ac:dyDescent="0.25">
      <c r="A206" s="29"/>
      <c r="B206" s="25"/>
      <c r="C206" s="30"/>
      <c r="E206" s="29"/>
      <c r="F206" s="25"/>
    </row>
    <row r="207" spans="1:6" x14ac:dyDescent="0.25">
      <c r="A207" s="29"/>
      <c r="B207" s="25"/>
      <c r="C207" s="30"/>
      <c r="E207" s="29"/>
      <c r="F207" s="25"/>
    </row>
    <row r="208" spans="1:6" x14ac:dyDescent="0.25">
      <c r="A208" s="29"/>
      <c r="B208" s="25"/>
      <c r="C208" s="30"/>
      <c r="E208" s="29"/>
      <c r="F208" s="25"/>
    </row>
    <row r="209" spans="1:6" x14ac:dyDescent="0.25">
      <c r="A209" s="29"/>
      <c r="B209" s="25"/>
      <c r="C209" s="30"/>
      <c r="E209" s="29"/>
      <c r="F209" s="25"/>
    </row>
    <row r="210" spans="1:6" x14ac:dyDescent="0.25">
      <c r="A210" s="29"/>
      <c r="B210" s="25"/>
      <c r="C210" s="30"/>
      <c r="E210" s="29"/>
      <c r="F210" s="25"/>
    </row>
    <row r="211" spans="1:6" x14ac:dyDescent="0.25">
      <c r="A211" s="29"/>
      <c r="B211" s="25"/>
      <c r="C211" s="30"/>
      <c r="E211" s="29"/>
      <c r="F211" s="25"/>
    </row>
    <row r="212" spans="1:6" x14ac:dyDescent="0.25">
      <c r="A212" s="29"/>
      <c r="B212" s="25"/>
      <c r="C212" s="30"/>
      <c r="E212" s="29"/>
      <c r="F212" s="25"/>
    </row>
    <row r="213" spans="1:6" x14ac:dyDescent="0.25">
      <c r="A213" s="29"/>
      <c r="B213" s="25"/>
      <c r="C213" s="30"/>
      <c r="E213" s="29"/>
      <c r="F213" s="25"/>
    </row>
    <row r="214" spans="1:6" x14ac:dyDescent="0.25">
      <c r="A214" s="29"/>
      <c r="B214" s="25"/>
      <c r="C214" s="30"/>
      <c r="E214" s="29"/>
      <c r="F214" s="25"/>
    </row>
    <row r="215" spans="1:6" x14ac:dyDescent="0.25">
      <c r="A215" s="29"/>
      <c r="B215" s="25"/>
      <c r="C215" s="30"/>
      <c r="E215" s="29"/>
      <c r="F215" s="25"/>
    </row>
    <row r="216" spans="1:6" x14ac:dyDescent="0.25">
      <c r="A216" s="29"/>
      <c r="B216" s="25"/>
      <c r="C216" s="30"/>
      <c r="E216" s="29"/>
      <c r="F216" s="25"/>
    </row>
    <row r="217" spans="1:6" x14ac:dyDescent="0.25">
      <c r="A217" s="29"/>
      <c r="B217" s="25"/>
      <c r="C217" s="30"/>
      <c r="E217" s="29"/>
      <c r="F217" s="25"/>
    </row>
    <row r="218" spans="1:6" x14ac:dyDescent="0.25">
      <c r="A218" s="29"/>
      <c r="B218" s="25"/>
      <c r="C218" s="30"/>
      <c r="E218" s="29"/>
      <c r="F218" s="25"/>
    </row>
    <row r="219" spans="1:6" x14ac:dyDescent="0.25">
      <c r="A219" s="29"/>
      <c r="B219" s="25"/>
      <c r="C219" s="30"/>
      <c r="E219" s="29"/>
      <c r="F219" s="25"/>
    </row>
    <row r="220" spans="1:6" x14ac:dyDescent="0.25">
      <c r="A220" s="29"/>
      <c r="B220" s="25"/>
      <c r="C220" s="30"/>
      <c r="E220" s="29"/>
      <c r="F220" s="25"/>
    </row>
    <row r="221" spans="1:6" x14ac:dyDescent="0.25">
      <c r="A221" s="29"/>
      <c r="B221" s="25"/>
      <c r="C221" s="30"/>
      <c r="E221" s="29"/>
      <c r="F221" s="25"/>
    </row>
    <row r="222" spans="1:6" x14ac:dyDescent="0.25">
      <c r="A222" s="29"/>
      <c r="B222" s="25"/>
      <c r="C222" s="30"/>
      <c r="E222" s="29"/>
      <c r="F222" s="25"/>
    </row>
    <row r="223" spans="1:6" x14ac:dyDescent="0.25">
      <c r="A223" s="29"/>
      <c r="B223" s="25"/>
      <c r="C223" s="30"/>
      <c r="E223" s="29"/>
      <c r="F223" s="25"/>
    </row>
    <row r="224" spans="1:6" x14ac:dyDescent="0.25">
      <c r="A224" s="29"/>
      <c r="B224" s="25"/>
      <c r="C224" s="30"/>
      <c r="E224" s="29"/>
      <c r="F224" s="25"/>
    </row>
    <row r="225" spans="1:6" x14ac:dyDescent="0.25">
      <c r="A225" s="29"/>
      <c r="B225" s="25"/>
      <c r="C225" s="30"/>
      <c r="E225" s="29"/>
      <c r="F225" s="25"/>
    </row>
    <row r="226" spans="1:6" x14ac:dyDescent="0.25">
      <c r="A226" s="29"/>
      <c r="B226" s="25"/>
      <c r="C226" s="30"/>
      <c r="E226" s="29"/>
      <c r="F226" s="25"/>
    </row>
    <row r="227" spans="1:6" x14ac:dyDescent="0.25">
      <c r="A227" s="29"/>
      <c r="B227" s="25"/>
      <c r="C227" s="30"/>
      <c r="E227" s="29"/>
      <c r="F227" s="25"/>
    </row>
    <row r="228" spans="1:6" x14ac:dyDescent="0.25">
      <c r="A228" s="29"/>
      <c r="B228" s="25"/>
      <c r="C228" s="30"/>
      <c r="E228" s="29"/>
      <c r="F228" s="25"/>
    </row>
    <row r="229" spans="1:6" x14ac:dyDescent="0.25">
      <c r="A229" s="29"/>
      <c r="B229" s="25"/>
      <c r="C229" s="30"/>
      <c r="E229" s="29"/>
      <c r="F229" s="25"/>
    </row>
    <row r="230" spans="1:6" x14ac:dyDescent="0.25">
      <c r="A230" s="29"/>
      <c r="B230" s="25"/>
      <c r="C230" s="30"/>
      <c r="E230" s="29"/>
      <c r="F230" s="25"/>
    </row>
    <row r="231" spans="1:6" x14ac:dyDescent="0.25">
      <c r="A231" s="29"/>
      <c r="B231" s="25"/>
      <c r="C231" s="30"/>
      <c r="E231" s="29"/>
      <c r="F231" s="25"/>
    </row>
    <row r="232" spans="1:6" x14ac:dyDescent="0.25">
      <c r="A232" s="29"/>
      <c r="B232" s="25"/>
      <c r="C232" s="30"/>
      <c r="E232" s="29"/>
      <c r="F232" s="25"/>
    </row>
    <row r="233" spans="1:6" x14ac:dyDescent="0.25">
      <c r="A233" s="29"/>
      <c r="B233" s="25"/>
      <c r="C233" s="30"/>
      <c r="E233" s="29"/>
      <c r="F233" s="25"/>
    </row>
    <row r="234" spans="1:6" x14ac:dyDescent="0.25">
      <c r="A234" s="29"/>
      <c r="B234" s="25"/>
      <c r="C234" s="30"/>
      <c r="E234" s="29"/>
      <c r="F234" s="25"/>
    </row>
    <row r="235" spans="1:6" x14ac:dyDescent="0.25">
      <c r="A235" s="29"/>
      <c r="B235" s="25"/>
      <c r="C235" s="30"/>
      <c r="E235" s="29"/>
      <c r="F235" s="25"/>
    </row>
    <row r="236" spans="1:6" x14ac:dyDescent="0.25">
      <c r="A236" s="29"/>
      <c r="B236" s="25"/>
      <c r="C236" s="30"/>
      <c r="E236" s="29"/>
      <c r="F236" s="25"/>
    </row>
    <row r="237" spans="1:6" x14ac:dyDescent="0.25">
      <c r="A237" s="29"/>
      <c r="B237" s="25"/>
      <c r="C237" s="30"/>
      <c r="E237" s="29"/>
      <c r="F237" s="25"/>
    </row>
    <row r="238" spans="1:6" x14ac:dyDescent="0.25">
      <c r="A238" s="29"/>
      <c r="B238" s="25"/>
      <c r="C238" s="30"/>
      <c r="E238" s="29"/>
      <c r="F238" s="25"/>
    </row>
    <row r="239" spans="1:6" x14ac:dyDescent="0.25">
      <c r="A239" s="29"/>
      <c r="B239" s="25"/>
      <c r="C239" s="30"/>
      <c r="E239" s="29"/>
      <c r="F239" s="25"/>
    </row>
    <row r="240" spans="1:6" x14ac:dyDescent="0.25">
      <c r="A240" s="29"/>
      <c r="B240" s="25"/>
      <c r="C240" s="30"/>
      <c r="E240" s="29"/>
      <c r="F240" s="25"/>
    </row>
    <row r="241" spans="1:6" x14ac:dyDescent="0.25">
      <c r="A241" s="29"/>
      <c r="B241" s="25"/>
      <c r="C241" s="30"/>
      <c r="E241" s="29"/>
      <c r="F241" s="25"/>
    </row>
    <row r="242" spans="1:6" x14ac:dyDescent="0.25">
      <c r="A242" s="29"/>
      <c r="B242" s="25"/>
      <c r="C242" s="30"/>
      <c r="E242" s="29"/>
      <c r="F242" s="25"/>
    </row>
    <row r="243" spans="1:6" x14ac:dyDescent="0.25">
      <c r="A243" s="29"/>
      <c r="B243" s="25"/>
      <c r="C243" s="30"/>
      <c r="E243" s="29"/>
      <c r="F243" s="25"/>
    </row>
    <row r="244" spans="1:6" x14ac:dyDescent="0.25">
      <c r="A244" s="29"/>
      <c r="B244" s="25"/>
      <c r="C244" s="30"/>
      <c r="E244" s="29"/>
      <c r="F244" s="25"/>
    </row>
    <row r="245" spans="1:6" x14ac:dyDescent="0.25">
      <c r="A245" s="29"/>
      <c r="B245" s="25"/>
      <c r="C245" s="30"/>
      <c r="E245" s="29"/>
      <c r="F245" s="25"/>
    </row>
    <row r="246" spans="1:6" x14ac:dyDescent="0.25">
      <c r="A246" s="29"/>
      <c r="B246" s="25"/>
      <c r="C246" s="30"/>
      <c r="E246" s="29"/>
      <c r="F246" s="25"/>
    </row>
    <row r="247" spans="1:6" x14ac:dyDescent="0.25">
      <c r="A247" s="29"/>
      <c r="B247" s="25"/>
      <c r="C247" s="30"/>
      <c r="E247" s="29"/>
      <c r="F247" s="25"/>
    </row>
    <row r="248" spans="1:6" x14ac:dyDescent="0.25">
      <c r="A248" s="29"/>
      <c r="B248" s="25"/>
      <c r="C248" s="30"/>
      <c r="E248" s="29"/>
      <c r="F248" s="25"/>
    </row>
    <row r="249" spans="1:6" x14ac:dyDescent="0.25">
      <c r="A249" s="29"/>
      <c r="B249" s="25"/>
      <c r="C249" s="30"/>
      <c r="E249" s="29"/>
      <c r="F249" s="25"/>
    </row>
    <row r="250" spans="1:6" x14ac:dyDescent="0.25">
      <c r="A250" s="29"/>
      <c r="B250" s="25"/>
      <c r="C250" s="30"/>
      <c r="E250" s="29"/>
      <c r="F250" s="25"/>
    </row>
    <row r="251" spans="1:6" x14ac:dyDescent="0.25">
      <c r="A251" s="29"/>
      <c r="B251" s="25"/>
      <c r="C251" s="30"/>
      <c r="E251" s="29"/>
      <c r="F251" s="25"/>
    </row>
    <row r="252" spans="1:6" x14ac:dyDescent="0.25">
      <c r="A252" s="29"/>
      <c r="B252" s="25"/>
      <c r="C252" s="30"/>
      <c r="E252" s="29"/>
      <c r="F252" s="25"/>
    </row>
    <row r="253" spans="1:6" x14ac:dyDescent="0.25">
      <c r="A253" s="29"/>
      <c r="B253" s="25"/>
      <c r="C253" s="30"/>
      <c r="E253" s="29"/>
      <c r="F253" s="25"/>
    </row>
    <row r="254" spans="1:6" x14ac:dyDescent="0.25">
      <c r="A254" s="29"/>
      <c r="B254" s="25"/>
      <c r="C254" s="30"/>
      <c r="E254" s="29"/>
      <c r="F254" s="25"/>
    </row>
    <row r="255" spans="1:6" x14ac:dyDescent="0.25">
      <c r="A255" s="29"/>
      <c r="B255" s="25"/>
      <c r="C255" s="30"/>
      <c r="E255" s="29"/>
      <c r="F255" s="25"/>
    </row>
    <row r="256" spans="1:6" x14ac:dyDescent="0.25">
      <c r="A256" s="29"/>
      <c r="B256" s="25"/>
      <c r="C256" s="30"/>
      <c r="E256" s="29"/>
      <c r="F256" s="25"/>
    </row>
    <row r="257" spans="1:10" x14ac:dyDescent="0.25">
      <c r="A257" s="29"/>
      <c r="B257" s="25"/>
      <c r="C257" s="30"/>
      <c r="E257" s="29"/>
      <c r="F257" s="25"/>
    </row>
    <row r="258" spans="1:10" x14ac:dyDescent="0.25">
      <c r="A258" s="29"/>
      <c r="B258" s="25"/>
      <c r="C258" s="30"/>
      <c r="E258" s="29"/>
      <c r="F258" s="25"/>
    </row>
    <row r="259" spans="1:10" x14ac:dyDescent="0.25">
      <c r="A259" s="29"/>
      <c r="B259" s="25"/>
      <c r="C259" s="30"/>
      <c r="E259" s="29"/>
      <c r="F259" s="25"/>
    </row>
    <row r="260" spans="1:10" x14ac:dyDescent="0.25">
      <c r="A260" s="29"/>
      <c r="B260" s="25"/>
      <c r="C260" s="30"/>
      <c r="E260" s="29"/>
      <c r="F260" s="25"/>
      <c r="J260" s="30"/>
    </row>
    <row r="261" spans="1:10" x14ac:dyDescent="0.25">
      <c r="A261" s="29"/>
      <c r="B261" s="25"/>
      <c r="C261" s="30"/>
      <c r="E261" s="29"/>
      <c r="F261" s="25"/>
    </row>
    <row r="262" spans="1:10" x14ac:dyDescent="0.25">
      <c r="A262" s="29"/>
      <c r="B262" s="25"/>
      <c r="C262" s="30"/>
      <c r="E262" s="29"/>
      <c r="F262" s="25"/>
    </row>
    <row r="263" spans="1:10" x14ac:dyDescent="0.25">
      <c r="A263" s="29"/>
      <c r="B263" s="25"/>
      <c r="C263" s="30"/>
      <c r="E263" s="29"/>
      <c r="F263" s="25"/>
    </row>
    <row r="264" spans="1:10" x14ac:dyDescent="0.25">
      <c r="A264" s="29"/>
      <c r="B264" s="25"/>
      <c r="C264" s="30"/>
      <c r="E264" s="29"/>
      <c r="F264" s="25"/>
    </row>
    <row r="265" spans="1:10" x14ac:dyDescent="0.25">
      <c r="A265" s="29"/>
      <c r="B265" s="25"/>
      <c r="C265" s="30"/>
      <c r="E265" s="29"/>
      <c r="F265" s="25"/>
      <c r="J265" s="30"/>
    </row>
    <row r="266" spans="1:10" x14ac:dyDescent="0.25">
      <c r="A266" s="29"/>
      <c r="B266" s="25"/>
      <c r="C266" s="30"/>
      <c r="E266" s="29"/>
      <c r="F266" s="25"/>
      <c r="J266" s="30"/>
    </row>
    <row r="267" spans="1:10" x14ac:dyDescent="0.25">
      <c r="A267" s="29"/>
      <c r="B267" s="25"/>
      <c r="C267" s="30"/>
      <c r="E267" s="29"/>
      <c r="F267" s="25"/>
    </row>
    <row r="268" spans="1:10" x14ac:dyDescent="0.25">
      <c r="A268" s="29"/>
      <c r="B268" s="25"/>
      <c r="C268" s="30"/>
      <c r="E268" s="29"/>
      <c r="F268" s="25"/>
    </row>
    <row r="269" spans="1:10" x14ac:dyDescent="0.25">
      <c r="A269" s="29"/>
      <c r="B269" s="25"/>
      <c r="C269" s="30"/>
      <c r="E269" s="29"/>
      <c r="F269" s="25"/>
    </row>
    <row r="270" spans="1:10" x14ac:dyDescent="0.25">
      <c r="A270" s="29"/>
      <c r="B270" s="25"/>
      <c r="C270" s="30"/>
      <c r="E270" s="29"/>
      <c r="F270" s="25"/>
      <c r="J270" s="30"/>
    </row>
    <row r="271" spans="1:10" x14ac:dyDescent="0.25">
      <c r="A271" s="29"/>
      <c r="B271" s="25"/>
      <c r="C271" s="30"/>
      <c r="E271" s="29"/>
      <c r="F271" s="25"/>
      <c r="J271" s="30"/>
    </row>
    <row r="272" spans="1:10" x14ac:dyDescent="0.25">
      <c r="A272" s="29"/>
      <c r="B272" s="25"/>
      <c r="C272" s="30"/>
      <c r="E272" s="29"/>
      <c r="F272" s="25"/>
      <c r="J272" s="30"/>
    </row>
    <row r="273" spans="1:6" x14ac:dyDescent="0.25">
      <c r="A273" s="29"/>
      <c r="B273" s="25"/>
      <c r="C273" s="30"/>
      <c r="E273" s="29"/>
      <c r="F273" s="25"/>
    </row>
    <row r="274" spans="1:6" x14ac:dyDescent="0.25">
      <c r="A274" s="29"/>
      <c r="B274" s="25"/>
      <c r="C274" s="30"/>
      <c r="E274" s="29"/>
      <c r="F274" s="25"/>
    </row>
    <row r="275" spans="1:6" x14ac:dyDescent="0.25">
      <c r="A275" s="29"/>
      <c r="B275" s="25"/>
      <c r="C275" s="30"/>
      <c r="E275" s="29"/>
      <c r="F275" s="25"/>
    </row>
    <row r="276" spans="1:6" x14ac:dyDescent="0.25">
      <c r="A276" s="29"/>
      <c r="B276" s="25"/>
      <c r="C276" s="30"/>
      <c r="E276" s="29"/>
      <c r="F276" s="25"/>
    </row>
    <row r="277" spans="1:6" x14ac:dyDescent="0.25">
      <c r="A277" s="29"/>
      <c r="B277" s="25"/>
      <c r="C277" s="30"/>
      <c r="E277" s="29"/>
      <c r="F277" s="25"/>
    </row>
    <row r="278" spans="1:6" x14ac:dyDescent="0.25">
      <c r="A278" s="29"/>
      <c r="B278" s="25"/>
      <c r="C278" s="30"/>
      <c r="E278" s="29"/>
      <c r="F278" s="25"/>
    </row>
    <row r="279" spans="1:6" x14ac:dyDescent="0.25">
      <c r="A279" s="29"/>
      <c r="B279" s="25"/>
      <c r="C279" s="30"/>
      <c r="E279" s="29"/>
      <c r="F279" s="25"/>
    </row>
    <row r="280" spans="1:6" x14ac:dyDescent="0.25">
      <c r="A280" s="29"/>
      <c r="B280" s="25"/>
      <c r="C280" s="30"/>
      <c r="E280" s="29"/>
      <c r="F280" s="25"/>
    </row>
    <row r="281" spans="1:6" x14ac:dyDescent="0.25">
      <c r="A281" s="29"/>
      <c r="B281" s="25"/>
      <c r="C281" s="30"/>
      <c r="E281" s="29"/>
      <c r="F281" s="25"/>
    </row>
    <row r="282" spans="1:6" x14ac:dyDescent="0.25">
      <c r="A282" s="29"/>
      <c r="B282" s="25"/>
      <c r="C282" s="30"/>
      <c r="E282" s="29"/>
      <c r="F282" s="25"/>
    </row>
    <row r="283" spans="1:6" x14ac:dyDescent="0.25">
      <c r="A283" s="29"/>
      <c r="B283" s="25"/>
      <c r="C283" s="30"/>
      <c r="E283" s="29"/>
      <c r="F283" s="25"/>
    </row>
    <row r="284" spans="1:6" x14ac:dyDescent="0.25">
      <c r="A284" s="29"/>
      <c r="B284" s="25"/>
      <c r="C284" s="30"/>
      <c r="E284" s="29"/>
      <c r="F284" s="25"/>
    </row>
    <row r="285" spans="1:6" x14ac:dyDescent="0.25">
      <c r="A285" s="29"/>
      <c r="B285" s="25"/>
      <c r="C285" s="30"/>
      <c r="E285" s="29"/>
      <c r="F285" s="25"/>
    </row>
    <row r="286" spans="1:6" x14ac:dyDescent="0.25">
      <c r="A286" s="29"/>
      <c r="B286" s="25"/>
      <c r="C286" s="30"/>
      <c r="E286" s="29"/>
      <c r="F286" s="25"/>
    </row>
    <row r="287" spans="1:6" x14ac:dyDescent="0.25">
      <c r="A287" s="29"/>
      <c r="B287" s="25"/>
      <c r="C287" s="30"/>
      <c r="E287" s="29"/>
      <c r="F287" s="25"/>
    </row>
    <row r="288" spans="1:6" x14ac:dyDescent="0.25">
      <c r="A288" s="29"/>
      <c r="B288" s="25"/>
      <c r="C288" s="30"/>
      <c r="E288" s="29"/>
      <c r="F288" s="25"/>
    </row>
    <row r="289" spans="1:6" x14ac:dyDescent="0.25">
      <c r="A289" s="29"/>
      <c r="B289" s="25"/>
      <c r="C289" s="30"/>
      <c r="E289" s="29"/>
      <c r="F289" s="25"/>
    </row>
    <row r="290" spans="1:6" x14ac:dyDescent="0.25">
      <c r="A290" s="29"/>
      <c r="B290" s="25"/>
      <c r="C290" s="30"/>
      <c r="E290" s="29"/>
      <c r="F290" s="25"/>
    </row>
    <row r="291" spans="1:6" x14ac:dyDescent="0.25">
      <c r="A291" s="29"/>
      <c r="B291" s="25"/>
      <c r="C291" s="30"/>
      <c r="E291" s="29"/>
      <c r="F291" s="25"/>
    </row>
    <row r="292" spans="1:6" x14ac:dyDescent="0.25">
      <c r="A292" s="29"/>
      <c r="B292" s="25"/>
      <c r="C292" s="30"/>
      <c r="E292" s="29"/>
      <c r="F292" s="25"/>
    </row>
    <row r="293" spans="1:6" x14ac:dyDescent="0.25">
      <c r="A293" s="29"/>
      <c r="B293" s="25"/>
      <c r="C293" s="30"/>
      <c r="E293" s="29"/>
      <c r="F293" s="25"/>
    </row>
    <row r="294" spans="1:6" x14ac:dyDescent="0.25">
      <c r="A294" s="29"/>
      <c r="B294" s="25"/>
      <c r="C294" s="30"/>
      <c r="E294" s="29"/>
      <c r="F294" s="25"/>
    </row>
    <row r="295" spans="1:6" x14ac:dyDescent="0.25">
      <c r="A295" s="29"/>
      <c r="B295" s="25"/>
      <c r="C295" s="30"/>
      <c r="E295" s="29"/>
      <c r="F295" s="25"/>
    </row>
    <row r="296" spans="1:6" x14ac:dyDescent="0.25">
      <c r="A296" s="29"/>
      <c r="B296" s="25"/>
      <c r="C296" s="30"/>
      <c r="E296" s="29"/>
      <c r="F296" s="25"/>
    </row>
    <row r="297" spans="1:6" x14ac:dyDescent="0.25">
      <c r="A297" s="29"/>
      <c r="B297" s="25"/>
      <c r="C297" s="30"/>
      <c r="E297" s="29"/>
      <c r="F297" s="25"/>
    </row>
    <row r="298" spans="1:6" x14ac:dyDescent="0.25">
      <c r="A298" s="29"/>
      <c r="B298" s="25"/>
      <c r="C298" s="30"/>
      <c r="E298" s="29"/>
      <c r="F298" s="25"/>
    </row>
    <row r="299" spans="1:6" x14ac:dyDescent="0.25">
      <c r="A299" s="29"/>
      <c r="B299" s="25"/>
      <c r="C299" s="30"/>
      <c r="E299" s="29"/>
      <c r="F299" s="25"/>
    </row>
    <row r="300" spans="1:6" x14ac:dyDescent="0.25">
      <c r="A300" s="29"/>
      <c r="B300" s="25"/>
      <c r="C300" s="30"/>
      <c r="E300" s="29"/>
      <c r="F300" s="25"/>
    </row>
    <row r="301" spans="1:6" x14ac:dyDescent="0.25">
      <c r="A301" s="29"/>
      <c r="B301" s="25"/>
      <c r="C301" s="30"/>
      <c r="E301" s="29"/>
      <c r="F301" s="25"/>
    </row>
    <row r="302" spans="1:6" x14ac:dyDescent="0.25">
      <c r="A302" s="29"/>
      <c r="B302" s="25"/>
      <c r="C302" s="30"/>
      <c r="E302" s="29"/>
      <c r="F302" s="25"/>
    </row>
    <row r="303" spans="1:6" x14ac:dyDescent="0.25">
      <c r="A303" s="29"/>
      <c r="B303" s="25"/>
      <c r="C303" s="30"/>
      <c r="E303" s="29"/>
      <c r="F303" s="25"/>
    </row>
    <row r="304" spans="1:6" x14ac:dyDescent="0.25">
      <c r="A304" s="29"/>
      <c r="B304" s="25"/>
      <c r="C304" s="30"/>
      <c r="E304" s="29"/>
      <c r="F304" s="25"/>
    </row>
    <row r="305" spans="1:6" x14ac:dyDescent="0.25">
      <c r="A305" s="29"/>
      <c r="B305" s="25"/>
      <c r="C305" s="30"/>
      <c r="E305" s="29"/>
      <c r="F305" s="25"/>
    </row>
    <row r="306" spans="1:6" x14ac:dyDescent="0.25">
      <c r="A306" s="29"/>
      <c r="B306" s="25"/>
      <c r="C306" s="30"/>
      <c r="E306" s="29"/>
      <c r="F306" s="25"/>
    </row>
    <row r="307" spans="1:6" x14ac:dyDescent="0.25">
      <c r="A307" s="29"/>
      <c r="B307" s="25"/>
      <c r="C307" s="30"/>
      <c r="E307" s="29"/>
      <c r="F307" s="25"/>
    </row>
    <row r="308" spans="1:6" x14ac:dyDescent="0.25">
      <c r="A308" s="29"/>
      <c r="B308" s="25"/>
      <c r="C308" s="30"/>
      <c r="E308" s="29"/>
      <c r="F308" s="25"/>
    </row>
    <row r="309" spans="1:6" x14ac:dyDescent="0.25">
      <c r="A309" s="29"/>
      <c r="B309" s="25"/>
      <c r="C309" s="30"/>
      <c r="E309" s="29"/>
      <c r="F309" s="25"/>
    </row>
    <row r="310" spans="1:6" x14ac:dyDescent="0.25">
      <c r="A310" s="29"/>
      <c r="B310" s="25"/>
      <c r="C310" s="30"/>
      <c r="E310" s="29"/>
      <c r="F310" s="25"/>
    </row>
    <row r="311" spans="1:6" x14ac:dyDescent="0.25">
      <c r="A311" s="29"/>
      <c r="B311" s="25"/>
      <c r="C311" s="30"/>
      <c r="E311" s="29"/>
      <c r="F311" s="25"/>
    </row>
    <row r="312" spans="1:6" x14ac:dyDescent="0.25">
      <c r="A312" s="29"/>
      <c r="B312" s="25"/>
      <c r="C312" s="30"/>
      <c r="E312" s="29"/>
      <c r="F312" s="25"/>
    </row>
    <row r="313" spans="1:6" x14ac:dyDescent="0.25">
      <c r="A313" s="29"/>
      <c r="B313" s="25"/>
      <c r="C313" s="30"/>
      <c r="E313" s="29"/>
      <c r="F313" s="25"/>
    </row>
    <row r="314" spans="1:6" x14ac:dyDescent="0.25">
      <c r="A314" s="29"/>
      <c r="B314" s="25"/>
      <c r="C314" s="30"/>
      <c r="E314" s="29"/>
      <c r="F314" s="25"/>
    </row>
    <row r="315" spans="1:6" x14ac:dyDescent="0.25">
      <c r="A315" s="29"/>
      <c r="B315" s="25"/>
      <c r="C315" s="30"/>
      <c r="E315" s="29"/>
      <c r="F315" s="25"/>
    </row>
    <row r="316" spans="1:6" x14ac:dyDescent="0.25">
      <c r="A316" s="29"/>
      <c r="B316" s="25"/>
      <c r="C316" s="30"/>
      <c r="E316" s="29"/>
      <c r="F316" s="25"/>
    </row>
    <row r="317" spans="1:6" x14ac:dyDescent="0.25">
      <c r="A317" s="29"/>
      <c r="B317" s="25"/>
      <c r="C317" s="30"/>
      <c r="E317" s="29"/>
      <c r="F317" s="25"/>
    </row>
    <row r="318" spans="1:6" x14ac:dyDescent="0.25">
      <c r="A318" s="29"/>
      <c r="B318" s="25"/>
      <c r="C318" s="30"/>
      <c r="E318" s="29"/>
      <c r="F318" s="25"/>
    </row>
    <row r="319" spans="1:6" x14ac:dyDescent="0.25">
      <c r="A319" s="29"/>
      <c r="B319" s="25"/>
      <c r="C319" s="30"/>
      <c r="E319" s="29"/>
      <c r="F319" s="25"/>
    </row>
    <row r="320" spans="1:6" x14ac:dyDescent="0.25">
      <c r="A320" s="29"/>
      <c r="B320" s="25"/>
      <c r="C320" s="30"/>
      <c r="E320" s="29"/>
      <c r="F320" s="25"/>
    </row>
    <row r="321" spans="1:6" x14ac:dyDescent="0.25">
      <c r="A321" s="29"/>
      <c r="B321" s="25"/>
      <c r="C321" s="30"/>
      <c r="E321" s="29"/>
      <c r="F321" s="25"/>
    </row>
    <row r="322" spans="1:6" x14ac:dyDescent="0.25">
      <c r="A322" s="29"/>
      <c r="B322" s="25"/>
      <c r="C322" s="30"/>
      <c r="E322" s="29"/>
      <c r="F322" s="25"/>
    </row>
    <row r="323" spans="1:6" x14ac:dyDescent="0.25">
      <c r="A323" s="29"/>
      <c r="B323" s="25"/>
      <c r="C323" s="30"/>
      <c r="E323" s="29"/>
      <c r="F323" s="25"/>
    </row>
    <row r="324" spans="1:6" x14ac:dyDescent="0.25">
      <c r="A324" s="29"/>
      <c r="B324" s="25"/>
      <c r="C324" s="30"/>
      <c r="E324" s="29"/>
      <c r="F324" s="25"/>
    </row>
    <row r="325" spans="1:6" x14ac:dyDescent="0.25">
      <c r="A325" s="29"/>
      <c r="B325" s="25"/>
      <c r="C325" s="30"/>
      <c r="E325" s="29"/>
      <c r="F325" s="25"/>
    </row>
    <row r="326" spans="1:6" x14ac:dyDescent="0.25">
      <c r="A326" s="29"/>
      <c r="B326" s="25"/>
      <c r="C326" s="30"/>
      <c r="E326" s="29"/>
      <c r="F326" s="25"/>
    </row>
    <row r="327" spans="1:6" x14ac:dyDescent="0.25">
      <c r="A327" s="29"/>
      <c r="B327" s="25"/>
      <c r="C327" s="30"/>
      <c r="E327" s="29"/>
      <c r="F327" s="25"/>
    </row>
    <row r="328" spans="1:6" x14ac:dyDescent="0.25">
      <c r="A328" s="29"/>
      <c r="B328" s="25"/>
      <c r="C328" s="30"/>
      <c r="E328" s="29"/>
      <c r="F328" s="25"/>
    </row>
    <row r="329" spans="1:6" x14ac:dyDescent="0.25">
      <c r="A329" s="29"/>
      <c r="B329" s="25"/>
      <c r="C329" s="30"/>
      <c r="E329" s="29"/>
      <c r="F329" s="25"/>
    </row>
    <row r="330" spans="1:6" x14ac:dyDescent="0.25">
      <c r="A330" s="29"/>
      <c r="B330" s="25"/>
      <c r="C330" s="30"/>
      <c r="E330" s="29"/>
      <c r="F330" s="25"/>
    </row>
    <row r="331" spans="1:6" x14ac:dyDescent="0.25">
      <c r="A331" s="29"/>
      <c r="B331" s="25"/>
      <c r="C331" s="30"/>
      <c r="E331" s="29"/>
      <c r="F331" s="25"/>
    </row>
    <row r="332" spans="1:6" x14ac:dyDescent="0.25">
      <c r="A332" s="29"/>
      <c r="B332" s="25"/>
      <c r="C332" s="30"/>
      <c r="E332" s="29"/>
      <c r="F332" s="25"/>
    </row>
    <row r="333" spans="1:6" x14ac:dyDescent="0.25">
      <c r="A333" s="29"/>
      <c r="B333" s="25"/>
      <c r="C333" s="30"/>
      <c r="E333" s="29"/>
      <c r="F333" s="25"/>
    </row>
    <row r="334" spans="1:6" x14ac:dyDescent="0.25">
      <c r="A334" s="29"/>
      <c r="B334" s="25"/>
      <c r="C334" s="30"/>
      <c r="E334" s="29"/>
      <c r="F334" s="25"/>
    </row>
    <row r="335" spans="1:6" x14ac:dyDescent="0.25">
      <c r="A335" s="29"/>
      <c r="B335" s="25"/>
      <c r="C335" s="30"/>
      <c r="E335" s="29"/>
      <c r="F335" s="25"/>
    </row>
    <row r="336" spans="1:6" x14ac:dyDescent="0.25">
      <c r="A336" s="29"/>
      <c r="B336" s="25"/>
      <c r="C336" s="30"/>
      <c r="E336" s="29"/>
      <c r="F336" s="25"/>
    </row>
    <row r="337" spans="1:6" x14ac:dyDescent="0.25">
      <c r="A337" s="29"/>
      <c r="B337" s="25"/>
      <c r="C337" s="30"/>
      <c r="E337" s="29"/>
      <c r="F337" s="25"/>
    </row>
    <row r="338" spans="1:6" x14ac:dyDescent="0.25">
      <c r="A338" s="29"/>
      <c r="B338" s="25"/>
      <c r="C338" s="30"/>
      <c r="E338" s="29"/>
      <c r="F338" s="25"/>
    </row>
    <row r="339" spans="1:6" x14ac:dyDescent="0.25">
      <c r="A339" s="29"/>
      <c r="B339" s="25"/>
      <c r="C339" s="30"/>
      <c r="E339" s="29"/>
      <c r="F339" s="25"/>
    </row>
    <row r="340" spans="1:6" x14ac:dyDescent="0.25">
      <c r="A340" s="29"/>
      <c r="B340" s="25"/>
      <c r="C340" s="30"/>
      <c r="E340" s="29"/>
      <c r="F340" s="25"/>
    </row>
    <row r="341" spans="1:6" x14ac:dyDescent="0.25">
      <c r="A341" s="29"/>
      <c r="B341" s="25"/>
      <c r="C341" s="30"/>
      <c r="E341" s="29"/>
      <c r="F341" s="25"/>
    </row>
    <row r="342" spans="1:6" x14ac:dyDescent="0.25">
      <c r="A342" s="29"/>
      <c r="B342" s="25"/>
      <c r="C342" s="30"/>
      <c r="E342" s="29"/>
      <c r="F342" s="25"/>
    </row>
    <row r="343" spans="1:6" x14ac:dyDescent="0.25">
      <c r="A343" s="29"/>
      <c r="B343" s="25"/>
      <c r="C343" s="30"/>
      <c r="E343" s="29"/>
      <c r="F343" s="25"/>
    </row>
    <row r="344" spans="1:6" x14ac:dyDescent="0.25">
      <c r="A344" s="29"/>
      <c r="B344" s="25"/>
      <c r="C344" s="30"/>
      <c r="E344" s="29"/>
      <c r="F344" s="25"/>
    </row>
    <row r="345" spans="1:6" x14ac:dyDescent="0.25">
      <c r="A345" s="29"/>
      <c r="B345" s="25"/>
      <c r="C345" s="30"/>
      <c r="E345" s="29"/>
      <c r="F345" s="25"/>
    </row>
    <row r="346" spans="1:6" x14ac:dyDescent="0.25">
      <c r="A346" s="29"/>
      <c r="B346" s="25"/>
      <c r="C346" s="30"/>
      <c r="E346" s="29"/>
      <c r="F346" s="25"/>
    </row>
    <row r="347" spans="1:6" x14ac:dyDescent="0.25">
      <c r="A347" s="29"/>
      <c r="B347" s="25"/>
      <c r="C347" s="30"/>
      <c r="E347" s="29"/>
      <c r="F347" s="25"/>
    </row>
    <row r="348" spans="1:6" x14ac:dyDescent="0.25">
      <c r="A348" s="29"/>
      <c r="B348" s="25"/>
      <c r="C348" s="30"/>
      <c r="E348" s="29"/>
      <c r="F348" s="25"/>
    </row>
    <row r="349" spans="1:6" x14ac:dyDescent="0.25">
      <c r="A349" s="29"/>
      <c r="B349" s="25"/>
      <c r="C349" s="30"/>
      <c r="E349" s="29"/>
      <c r="F349" s="25"/>
    </row>
    <row r="350" spans="1:6" x14ac:dyDescent="0.25">
      <c r="A350" s="29"/>
      <c r="B350" s="25"/>
      <c r="C350" s="30"/>
      <c r="E350" s="29"/>
      <c r="F350" s="25"/>
    </row>
    <row r="351" spans="1:6" x14ac:dyDescent="0.25">
      <c r="A351" s="29"/>
      <c r="B351" s="25"/>
      <c r="C351" s="30"/>
      <c r="E351" s="29"/>
      <c r="F351" s="25"/>
    </row>
    <row r="352" spans="1:6" x14ac:dyDescent="0.25">
      <c r="A352" s="29"/>
      <c r="B352" s="25"/>
      <c r="C352" s="30"/>
      <c r="E352" s="29"/>
      <c r="F352" s="25"/>
    </row>
    <row r="353" spans="1:6" x14ac:dyDescent="0.25">
      <c r="A353" s="29"/>
      <c r="B353" s="25"/>
      <c r="C353" s="30"/>
      <c r="E353" s="29"/>
      <c r="F353" s="25"/>
    </row>
    <row r="354" spans="1:6" x14ac:dyDescent="0.25">
      <c r="A354" s="29"/>
      <c r="B354" s="25"/>
      <c r="C354" s="30"/>
      <c r="E354" s="29"/>
      <c r="F354" s="25"/>
    </row>
    <row r="355" spans="1:6" x14ac:dyDescent="0.25">
      <c r="A355" s="29"/>
      <c r="B355" s="25"/>
      <c r="C355" s="30"/>
      <c r="E355" s="29"/>
      <c r="F355" s="25"/>
    </row>
    <row r="356" spans="1:6" x14ac:dyDescent="0.25">
      <c r="A356" s="29"/>
      <c r="B356" s="25"/>
      <c r="C356" s="30"/>
      <c r="E356" s="29"/>
      <c r="F356" s="25"/>
    </row>
    <row r="357" spans="1:6" x14ac:dyDescent="0.25">
      <c r="A357" s="29"/>
      <c r="B357" s="25"/>
      <c r="C357" s="30"/>
      <c r="E357" s="29"/>
      <c r="F357" s="25"/>
    </row>
    <row r="358" spans="1:6" x14ac:dyDescent="0.25">
      <c r="A358" s="29"/>
      <c r="B358" s="25"/>
      <c r="C358" s="30"/>
      <c r="E358" s="29"/>
      <c r="F358" s="25"/>
    </row>
    <row r="359" spans="1:6" x14ac:dyDescent="0.25">
      <c r="A359" s="29"/>
      <c r="B359" s="25"/>
      <c r="C359" s="30"/>
      <c r="E359" s="29"/>
      <c r="F359" s="25"/>
    </row>
    <row r="360" spans="1:6" x14ac:dyDescent="0.25">
      <c r="A360" s="29"/>
      <c r="B360" s="25"/>
      <c r="C360" s="30"/>
      <c r="E360" s="29"/>
      <c r="F360" s="25"/>
    </row>
    <row r="361" spans="1:6" x14ac:dyDescent="0.25">
      <c r="A361" s="29"/>
      <c r="B361" s="25"/>
      <c r="C361" s="30"/>
      <c r="E361" s="29"/>
      <c r="F361" s="25"/>
    </row>
    <row r="362" spans="1:6" x14ac:dyDescent="0.25">
      <c r="A362" s="29"/>
      <c r="B362" s="25"/>
      <c r="C362" s="30"/>
      <c r="E362" s="29"/>
      <c r="F362" s="25"/>
    </row>
    <row r="363" spans="1:6" x14ac:dyDescent="0.25">
      <c r="A363" s="29"/>
      <c r="B363" s="25"/>
      <c r="C363" s="30"/>
      <c r="E363" s="29"/>
      <c r="F363" s="25"/>
    </row>
    <row r="364" spans="1:6" x14ac:dyDescent="0.25">
      <c r="A364" s="29"/>
      <c r="B364" s="25"/>
      <c r="C364" s="30"/>
      <c r="E364" s="29"/>
      <c r="F364" s="25"/>
    </row>
    <row r="365" spans="1:6" x14ac:dyDescent="0.25">
      <c r="A365" s="29"/>
      <c r="B365" s="25"/>
      <c r="C365" s="30"/>
      <c r="E365" s="29"/>
      <c r="F365" s="25"/>
    </row>
    <row r="366" spans="1:6" x14ac:dyDescent="0.25">
      <c r="A366" s="29"/>
      <c r="B366" s="25"/>
      <c r="C366" s="30"/>
      <c r="E366" s="29"/>
      <c r="F366" s="25"/>
    </row>
    <row r="367" spans="1:6" x14ac:dyDescent="0.25">
      <c r="A367" s="29"/>
      <c r="B367" s="25"/>
      <c r="C367" s="30"/>
      <c r="E367" s="29"/>
      <c r="F367" s="25"/>
    </row>
    <row r="368" spans="1:6" x14ac:dyDescent="0.25">
      <c r="A368" s="29"/>
      <c r="B368" s="25"/>
      <c r="C368" s="30"/>
      <c r="E368" s="29"/>
      <c r="F368" s="25"/>
    </row>
    <row r="369" spans="1:6" x14ac:dyDescent="0.25">
      <c r="A369" s="29"/>
      <c r="B369" s="25"/>
      <c r="C369" s="30"/>
      <c r="E369" s="29"/>
      <c r="F369" s="25"/>
    </row>
    <row r="370" spans="1:6" x14ac:dyDescent="0.25">
      <c r="A370" s="29"/>
      <c r="B370" s="25"/>
      <c r="C370" s="30"/>
      <c r="E370" s="29"/>
      <c r="F370" s="25"/>
    </row>
    <row r="371" spans="1:6" x14ac:dyDescent="0.25">
      <c r="A371" s="29"/>
      <c r="B371" s="25"/>
      <c r="C371" s="30"/>
      <c r="E371" s="29"/>
      <c r="F371" s="25"/>
    </row>
    <row r="372" spans="1:6" x14ac:dyDescent="0.25">
      <c r="A372" s="29"/>
      <c r="B372" s="25"/>
      <c r="C372" s="30"/>
      <c r="E372" s="29"/>
      <c r="F372" s="25"/>
    </row>
    <row r="373" spans="1:6" x14ac:dyDescent="0.25">
      <c r="A373" s="29"/>
      <c r="B373" s="25"/>
      <c r="C373" s="30"/>
      <c r="E373" s="29"/>
      <c r="F373" s="25"/>
    </row>
    <row r="374" spans="1:6" x14ac:dyDescent="0.25">
      <c r="A374" s="29"/>
      <c r="B374" s="25"/>
      <c r="C374" s="30"/>
      <c r="E374" s="29"/>
      <c r="F374" s="25"/>
    </row>
    <row r="375" spans="1:6" x14ac:dyDescent="0.25">
      <c r="A375" s="29"/>
      <c r="B375" s="25"/>
      <c r="C375" s="30"/>
      <c r="E375" s="29"/>
      <c r="F375" s="25"/>
    </row>
    <row r="376" spans="1:6" x14ac:dyDescent="0.25">
      <c r="A376" s="29"/>
      <c r="B376" s="25"/>
      <c r="C376" s="30"/>
      <c r="E376" s="29"/>
      <c r="F376" s="25"/>
    </row>
    <row r="377" spans="1:6" x14ac:dyDescent="0.25">
      <c r="A377" s="29"/>
      <c r="B377" s="25"/>
      <c r="C377" s="30"/>
      <c r="E377" s="29"/>
      <c r="F377" s="25"/>
    </row>
    <row r="378" spans="1:6" x14ac:dyDescent="0.25">
      <c r="A378" s="29"/>
      <c r="B378" s="25"/>
      <c r="C378" s="30"/>
      <c r="E378" s="29"/>
      <c r="F378" s="25"/>
    </row>
    <row r="379" spans="1:6" x14ac:dyDescent="0.25">
      <c r="A379" s="29"/>
      <c r="B379" s="25"/>
      <c r="C379" s="30"/>
      <c r="E379" s="29"/>
      <c r="F379" s="25"/>
    </row>
    <row r="380" spans="1:6" x14ac:dyDescent="0.25">
      <c r="A380" s="29"/>
      <c r="B380" s="25"/>
      <c r="C380" s="30"/>
      <c r="E380" s="29"/>
      <c r="F380" s="25"/>
    </row>
    <row r="381" spans="1:6" x14ac:dyDescent="0.25">
      <c r="A381" s="29"/>
      <c r="B381" s="25"/>
      <c r="C381" s="30"/>
      <c r="E381" s="29"/>
      <c r="F381" s="25"/>
    </row>
    <row r="382" spans="1:6" x14ac:dyDescent="0.25">
      <c r="A382" s="29"/>
      <c r="B382" s="25"/>
      <c r="C382" s="30"/>
      <c r="E382" s="29"/>
      <c r="F382" s="25"/>
    </row>
    <row r="383" spans="1:6" x14ac:dyDescent="0.25">
      <c r="A383" s="29"/>
      <c r="B383" s="25"/>
      <c r="C383" s="30"/>
      <c r="E383" s="29"/>
      <c r="F383" s="25"/>
    </row>
    <row r="384" spans="1:6" x14ac:dyDescent="0.25">
      <c r="A384" s="29"/>
      <c r="B384" s="25"/>
      <c r="C384" s="30"/>
      <c r="E384" s="29"/>
      <c r="F384" s="25"/>
    </row>
    <row r="385" spans="1:6" x14ac:dyDescent="0.25">
      <c r="A385" s="29"/>
      <c r="B385" s="25"/>
      <c r="C385" s="30"/>
      <c r="E385" s="29"/>
      <c r="F385" s="25"/>
    </row>
    <row r="386" spans="1:6" x14ac:dyDescent="0.25">
      <c r="A386" s="29"/>
      <c r="B386" s="25"/>
      <c r="C386" s="30"/>
      <c r="E386" s="29"/>
      <c r="F386" s="25"/>
    </row>
    <row r="387" spans="1:6" x14ac:dyDescent="0.25">
      <c r="A387" s="29"/>
      <c r="B387" s="25"/>
      <c r="C387" s="30"/>
      <c r="E387" s="29"/>
      <c r="F387" s="25"/>
    </row>
    <row r="388" spans="1:6" x14ac:dyDescent="0.25">
      <c r="A388" s="29"/>
      <c r="B388" s="25"/>
      <c r="C388" s="30"/>
      <c r="E388" s="29"/>
      <c r="F388" s="25"/>
    </row>
    <row r="389" spans="1:6" x14ac:dyDescent="0.25">
      <c r="A389" s="29"/>
      <c r="B389" s="25"/>
      <c r="C389" s="30"/>
      <c r="E389" s="29"/>
      <c r="F389" s="25"/>
    </row>
    <row r="390" spans="1:6" x14ac:dyDescent="0.25">
      <c r="A390" s="29"/>
      <c r="B390" s="25"/>
      <c r="C390" s="30"/>
      <c r="E390" s="29"/>
      <c r="F390" s="25"/>
    </row>
    <row r="391" spans="1:6" x14ac:dyDescent="0.25">
      <c r="A391" s="29"/>
      <c r="B391" s="25"/>
      <c r="C391" s="30"/>
      <c r="E391" s="29"/>
      <c r="F391" s="25"/>
    </row>
    <row r="392" spans="1:6" x14ac:dyDescent="0.25">
      <c r="A392" s="29"/>
      <c r="B392" s="25"/>
      <c r="C392" s="30"/>
      <c r="E392" s="29"/>
      <c r="F392" s="25"/>
    </row>
    <row r="393" spans="1:6" x14ac:dyDescent="0.25">
      <c r="A393" s="29"/>
      <c r="B393" s="25"/>
      <c r="C393" s="30"/>
      <c r="E393" s="29"/>
      <c r="F393" s="25"/>
    </row>
    <row r="394" spans="1:6" x14ac:dyDescent="0.25">
      <c r="A394" s="29"/>
      <c r="B394" s="25"/>
      <c r="C394" s="30"/>
      <c r="E394" s="29"/>
      <c r="F394" s="2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6B6D-D3F0-428A-85FA-9B83F8B235A2}">
  <dimension ref="A1:I66"/>
  <sheetViews>
    <sheetView workbookViewId="0"/>
  </sheetViews>
  <sheetFormatPr defaultRowHeight="23.25" x14ac:dyDescent="0.35"/>
  <cols>
    <col min="1" max="1" width="11.5703125" style="1" customWidth="1"/>
    <col min="2" max="4" width="17.140625" style="1" customWidth="1"/>
    <col min="5" max="5" width="21.42578125" style="1" customWidth="1"/>
    <col min="6" max="9" width="11.5703125" style="1" customWidth="1"/>
  </cols>
  <sheetData>
    <row r="1" spans="1:4" ht="26.25" x14ac:dyDescent="0.4">
      <c r="A1" s="2" t="s">
        <v>57</v>
      </c>
    </row>
    <row r="2" spans="1:4" x14ac:dyDescent="0.35">
      <c r="A2" s="24" t="s">
        <v>56</v>
      </c>
    </row>
    <row r="3" spans="1:4" x14ac:dyDescent="0.35">
      <c r="A3" s="23" t="s">
        <v>55</v>
      </c>
    </row>
    <row r="4" spans="1:4" x14ac:dyDescent="0.35">
      <c r="A4" s="4" t="s">
        <v>54</v>
      </c>
      <c r="B4" s="1">
        <v>1.85</v>
      </c>
    </row>
    <row r="5" spans="1:4" x14ac:dyDescent="0.35">
      <c r="A5" s="4" t="s">
        <v>53</v>
      </c>
      <c r="B5" s="1">
        <v>9.4</v>
      </c>
    </row>
    <row r="6" spans="1:4" x14ac:dyDescent="0.35">
      <c r="A6" s="4" t="s">
        <v>52</v>
      </c>
      <c r="B6" s="1">
        <v>782</v>
      </c>
    </row>
    <row r="7" spans="1:4" x14ac:dyDescent="0.35">
      <c r="A7" s="22" t="s">
        <v>51</v>
      </c>
    </row>
    <row r="8" spans="1:4" x14ac:dyDescent="0.35">
      <c r="A8" s="4" t="s">
        <v>50</v>
      </c>
      <c r="C8" s="1">
        <v>1.26</v>
      </c>
    </row>
    <row r="9" spans="1:4" x14ac:dyDescent="0.35">
      <c r="A9" s="4" t="s">
        <v>49</v>
      </c>
      <c r="C9" s="1">
        <v>0.26400000000000001</v>
      </c>
    </row>
    <row r="10" spans="1:4" ht="9.75" customHeight="1" x14ac:dyDescent="0.35">
      <c r="A10" s="4"/>
    </row>
    <row r="11" spans="1:4" ht="24" thickBot="1" x14ac:dyDescent="0.4">
      <c r="A11" s="3" t="s">
        <v>18</v>
      </c>
      <c r="B11" s="3" t="s">
        <v>48</v>
      </c>
      <c r="C11" s="3" t="s">
        <v>47</v>
      </c>
      <c r="D11" s="3" t="s">
        <v>46</v>
      </c>
    </row>
    <row r="12" spans="1:4" ht="24" thickTop="1" x14ac:dyDescent="0.35">
      <c r="A12" s="1">
        <v>1960</v>
      </c>
      <c r="B12" s="18">
        <f t="shared" ref="B12:B43" si="0">B$4*(A12-1960)^2+B$5*(A12-1960)+B$6</f>
        <v>782</v>
      </c>
      <c r="C12" s="18"/>
      <c r="D12" s="21"/>
    </row>
    <row r="13" spans="1:4" x14ac:dyDescent="0.35">
      <c r="A13" s="1">
        <f t="shared" ref="A13:A44" si="1">A12+1</f>
        <v>1961</v>
      </c>
      <c r="B13" s="18">
        <f t="shared" si="0"/>
        <v>793.25</v>
      </c>
      <c r="C13" s="18"/>
      <c r="D13" s="21"/>
    </row>
    <row r="14" spans="1:4" x14ac:dyDescent="0.35">
      <c r="A14" s="1">
        <f t="shared" si="1"/>
        <v>1962</v>
      </c>
      <c r="B14" s="18">
        <f t="shared" si="0"/>
        <v>808.2</v>
      </c>
      <c r="C14" s="18"/>
      <c r="D14" s="21"/>
    </row>
    <row r="15" spans="1:4" x14ac:dyDescent="0.35">
      <c r="A15" s="1">
        <f t="shared" si="1"/>
        <v>1963</v>
      </c>
      <c r="B15" s="18">
        <f t="shared" si="0"/>
        <v>826.85</v>
      </c>
      <c r="C15" s="18"/>
      <c r="D15" s="18">
        <v>545</v>
      </c>
    </row>
    <row r="16" spans="1:4" x14ac:dyDescent="0.35">
      <c r="A16" s="1">
        <f t="shared" si="1"/>
        <v>1964</v>
      </c>
      <c r="B16" s="18">
        <f t="shared" si="0"/>
        <v>849.2</v>
      </c>
      <c r="C16" s="18"/>
      <c r="D16" s="21"/>
    </row>
    <row r="17" spans="1:4" x14ac:dyDescent="0.35">
      <c r="A17" s="1">
        <f t="shared" si="1"/>
        <v>1965</v>
      </c>
      <c r="B17" s="18">
        <f t="shared" si="0"/>
        <v>875.25</v>
      </c>
      <c r="C17" s="18"/>
      <c r="D17" s="21"/>
    </row>
    <row r="18" spans="1:4" x14ac:dyDescent="0.35">
      <c r="A18" s="1">
        <f t="shared" si="1"/>
        <v>1966</v>
      </c>
      <c r="B18" s="18">
        <f t="shared" si="0"/>
        <v>905</v>
      </c>
      <c r="C18" s="18"/>
      <c r="D18" s="21"/>
    </row>
    <row r="19" spans="1:4" x14ac:dyDescent="0.35">
      <c r="A19" s="1">
        <f t="shared" si="1"/>
        <v>1967</v>
      </c>
      <c r="B19" s="18">
        <f t="shared" si="0"/>
        <v>938.45</v>
      </c>
      <c r="C19" s="18"/>
      <c r="D19" s="21"/>
    </row>
    <row r="20" spans="1:4" x14ac:dyDescent="0.35">
      <c r="A20" s="1">
        <f t="shared" si="1"/>
        <v>1968</v>
      </c>
      <c r="B20" s="18">
        <f t="shared" si="0"/>
        <v>975.6</v>
      </c>
      <c r="C20" s="18"/>
      <c r="D20" s="21"/>
    </row>
    <row r="21" spans="1:4" x14ac:dyDescent="0.35">
      <c r="A21" s="1">
        <f t="shared" si="1"/>
        <v>1969</v>
      </c>
      <c r="B21" s="18">
        <f t="shared" si="0"/>
        <v>1016.45</v>
      </c>
      <c r="C21" s="18"/>
      <c r="D21" s="21"/>
    </row>
    <row r="22" spans="1:4" x14ac:dyDescent="0.35">
      <c r="A22" s="1">
        <f t="shared" si="1"/>
        <v>1970</v>
      </c>
      <c r="B22" s="18">
        <f t="shared" si="0"/>
        <v>1061</v>
      </c>
      <c r="C22" s="18"/>
      <c r="D22" s="21">
        <v>768</v>
      </c>
    </row>
    <row r="23" spans="1:4" x14ac:dyDescent="0.35">
      <c r="A23" s="1">
        <f t="shared" si="1"/>
        <v>1971</v>
      </c>
      <c r="B23" s="18">
        <f t="shared" si="0"/>
        <v>1109.25</v>
      </c>
      <c r="C23" s="18"/>
      <c r="D23" s="21"/>
    </row>
    <row r="24" spans="1:4" x14ac:dyDescent="0.35">
      <c r="A24" s="1">
        <f t="shared" si="1"/>
        <v>1972</v>
      </c>
      <c r="B24" s="18">
        <f t="shared" si="0"/>
        <v>1161.2</v>
      </c>
      <c r="C24" s="18"/>
      <c r="D24" s="21">
        <v>866</v>
      </c>
    </row>
    <row r="25" spans="1:4" x14ac:dyDescent="0.35">
      <c r="A25" s="1">
        <f t="shared" si="1"/>
        <v>1973</v>
      </c>
      <c r="B25" s="18">
        <f t="shared" si="0"/>
        <v>1216.8499999999999</v>
      </c>
      <c r="C25" s="18"/>
      <c r="D25" s="21">
        <v>774</v>
      </c>
    </row>
    <row r="26" spans="1:4" x14ac:dyDescent="0.35">
      <c r="A26" s="1">
        <f t="shared" si="1"/>
        <v>1974</v>
      </c>
      <c r="B26" s="18">
        <f t="shared" si="0"/>
        <v>1276.2</v>
      </c>
      <c r="C26" s="18"/>
      <c r="D26" s="21"/>
    </row>
    <row r="27" spans="1:4" x14ac:dyDescent="0.35">
      <c r="A27" s="1">
        <f t="shared" si="1"/>
        <v>1975</v>
      </c>
      <c r="B27" s="18">
        <f t="shared" si="0"/>
        <v>1339.25</v>
      </c>
      <c r="C27" s="18"/>
      <c r="D27" s="21"/>
    </row>
    <row r="28" spans="1:4" x14ac:dyDescent="0.35">
      <c r="A28" s="1">
        <f t="shared" si="1"/>
        <v>1976</v>
      </c>
      <c r="B28" s="18">
        <f t="shared" si="0"/>
        <v>1406</v>
      </c>
      <c r="C28" s="18"/>
      <c r="D28" s="21">
        <v>1144</v>
      </c>
    </row>
    <row r="29" spans="1:4" x14ac:dyDescent="0.35">
      <c r="A29" s="1">
        <f t="shared" si="1"/>
        <v>1977</v>
      </c>
      <c r="B29" s="18">
        <f t="shared" si="0"/>
        <v>1476.45</v>
      </c>
      <c r="C29" s="18"/>
      <c r="D29" s="21"/>
    </row>
    <row r="30" spans="1:4" x14ac:dyDescent="0.35">
      <c r="A30" s="1">
        <f t="shared" si="1"/>
        <v>1978</v>
      </c>
      <c r="B30" s="18">
        <f t="shared" si="0"/>
        <v>1550.6</v>
      </c>
      <c r="C30" s="18">
        <f t="shared" ref="C30:C66" si="2">C$8*EXP(C$9*(A30-1978))</f>
        <v>1.26</v>
      </c>
      <c r="D30" s="21">
        <v>1279</v>
      </c>
    </row>
    <row r="31" spans="1:4" x14ac:dyDescent="0.35">
      <c r="A31" s="1">
        <f t="shared" si="1"/>
        <v>1979</v>
      </c>
      <c r="B31" s="18">
        <f t="shared" si="0"/>
        <v>1628.45</v>
      </c>
      <c r="C31" s="18">
        <f t="shared" si="2"/>
        <v>1.6406815273391266</v>
      </c>
      <c r="D31" s="21"/>
    </row>
    <row r="32" spans="1:4" x14ac:dyDescent="0.35">
      <c r="A32" s="1">
        <f t="shared" si="1"/>
        <v>1980</v>
      </c>
      <c r="B32" s="18">
        <f t="shared" si="0"/>
        <v>1710</v>
      </c>
      <c r="C32" s="18">
        <f t="shared" si="2"/>
        <v>2.136377677898293</v>
      </c>
      <c r="D32" s="21"/>
    </row>
    <row r="33" spans="1:4" x14ac:dyDescent="0.35">
      <c r="A33" s="1">
        <f t="shared" si="1"/>
        <v>1981</v>
      </c>
      <c r="B33" s="18">
        <f t="shared" si="0"/>
        <v>1795.25</v>
      </c>
      <c r="C33" s="18">
        <f t="shared" si="2"/>
        <v>2.7818376123391975</v>
      </c>
      <c r="D33" s="21"/>
    </row>
    <row r="34" spans="1:4" x14ac:dyDescent="0.35">
      <c r="A34" s="1">
        <f t="shared" si="1"/>
        <v>1982</v>
      </c>
      <c r="B34" s="18">
        <f t="shared" si="0"/>
        <v>1884.2</v>
      </c>
      <c r="C34" s="18">
        <f t="shared" si="2"/>
        <v>3.6223091925572248</v>
      </c>
      <c r="D34" s="21"/>
    </row>
    <row r="35" spans="1:4" x14ac:dyDescent="0.35">
      <c r="A35" s="1">
        <f t="shared" si="1"/>
        <v>1983</v>
      </c>
      <c r="B35" s="18">
        <f t="shared" si="0"/>
        <v>1976.8500000000001</v>
      </c>
      <c r="C35" s="18">
        <f t="shared" si="2"/>
        <v>4.7167109353486874</v>
      </c>
      <c r="D35" s="21"/>
    </row>
    <row r="36" spans="1:4" x14ac:dyDescent="0.35">
      <c r="A36" s="1">
        <f t="shared" si="1"/>
        <v>1984</v>
      </c>
      <c r="B36" s="18">
        <f t="shared" si="0"/>
        <v>2073.2000000000003</v>
      </c>
      <c r="C36" s="18">
        <f t="shared" si="2"/>
        <v>6.1417623027182895</v>
      </c>
      <c r="D36" s="21"/>
    </row>
    <row r="37" spans="1:4" x14ac:dyDescent="0.35">
      <c r="A37" s="1">
        <f t="shared" si="1"/>
        <v>1985</v>
      </c>
      <c r="B37" s="18">
        <f t="shared" si="0"/>
        <v>2173.25</v>
      </c>
      <c r="C37" s="18">
        <f t="shared" si="2"/>
        <v>7.997361869347392</v>
      </c>
      <c r="D37" s="21"/>
    </row>
    <row r="38" spans="1:4" x14ac:dyDescent="0.35">
      <c r="A38" s="1">
        <f t="shared" si="1"/>
        <v>1986</v>
      </c>
      <c r="B38" s="18">
        <f t="shared" si="0"/>
        <v>2277</v>
      </c>
      <c r="C38" s="18">
        <f t="shared" si="2"/>
        <v>10.413590386098868</v>
      </c>
      <c r="D38" s="21"/>
    </row>
    <row r="39" spans="1:4" x14ac:dyDescent="0.35">
      <c r="A39" s="1">
        <f t="shared" si="1"/>
        <v>1987</v>
      </c>
      <c r="B39" s="18">
        <f t="shared" si="0"/>
        <v>2384.4499999999998</v>
      </c>
      <c r="C39" s="18">
        <f t="shared" si="2"/>
        <v>13.559829666467254</v>
      </c>
      <c r="D39" s="21"/>
    </row>
    <row r="40" spans="1:4" x14ac:dyDescent="0.35">
      <c r="A40" s="1">
        <f t="shared" si="1"/>
        <v>1988</v>
      </c>
      <c r="B40" s="18">
        <f t="shared" si="0"/>
        <v>2495.6000000000004</v>
      </c>
      <c r="C40" s="18">
        <f t="shared" si="2"/>
        <v>17.656636545744355</v>
      </c>
      <c r="D40" s="21"/>
    </row>
    <row r="41" spans="1:4" x14ac:dyDescent="0.35">
      <c r="A41" s="1">
        <f t="shared" si="1"/>
        <v>1989</v>
      </c>
      <c r="B41" s="18">
        <f t="shared" si="0"/>
        <v>2610.4500000000003</v>
      </c>
      <c r="C41" s="18">
        <f t="shared" si="2"/>
        <v>22.99120429805054</v>
      </c>
      <c r="D41" s="21">
        <v>1594</v>
      </c>
    </row>
    <row r="42" spans="1:4" x14ac:dyDescent="0.35">
      <c r="A42" s="1">
        <f t="shared" si="1"/>
        <v>1990</v>
      </c>
      <c r="B42" s="18">
        <f t="shared" si="0"/>
        <v>2729</v>
      </c>
      <c r="C42" s="18">
        <f t="shared" si="2"/>
        <v>29.937495383405924</v>
      </c>
      <c r="D42" s="21"/>
    </row>
    <row r="43" spans="1:4" x14ac:dyDescent="0.35">
      <c r="A43" s="1">
        <f t="shared" si="1"/>
        <v>1991</v>
      </c>
      <c r="B43" s="18">
        <f t="shared" si="0"/>
        <v>2851.25</v>
      </c>
      <c r="C43" s="18">
        <f t="shared" si="2"/>
        <v>38.98245686536071</v>
      </c>
      <c r="D43" s="21"/>
    </row>
    <row r="44" spans="1:4" x14ac:dyDescent="0.35">
      <c r="A44" s="1">
        <f t="shared" si="1"/>
        <v>1992</v>
      </c>
      <c r="B44" s="18">
        <f t="shared" ref="B44:B75" si="3">B$4*(A44-1960)^2+B$5*(A44-1960)+B$6</f>
        <v>2977.2000000000003</v>
      </c>
      <c r="C44" s="18">
        <f t="shared" si="2"/>
        <v>50.760156245469538</v>
      </c>
      <c r="D44" s="21"/>
    </row>
    <row r="45" spans="1:4" x14ac:dyDescent="0.35">
      <c r="A45" s="1">
        <f t="shared" ref="A45:A66" si="4">A44+1</f>
        <v>1993</v>
      </c>
      <c r="B45" s="18">
        <f t="shared" si="3"/>
        <v>3106.85</v>
      </c>
      <c r="C45" s="18">
        <f t="shared" si="2"/>
        <v>66.096230695864804</v>
      </c>
      <c r="D45" s="21"/>
    </row>
    <row r="46" spans="1:4" x14ac:dyDescent="0.35">
      <c r="A46" s="1">
        <f t="shared" si="4"/>
        <v>1994</v>
      </c>
      <c r="B46" s="18">
        <f t="shared" si="3"/>
        <v>3240.2</v>
      </c>
      <c r="C46" s="18">
        <f t="shared" si="2"/>
        <v>86.065765658294254</v>
      </c>
      <c r="D46" s="21"/>
    </row>
    <row r="47" spans="1:4" x14ac:dyDescent="0.35">
      <c r="A47" s="1">
        <f t="shared" si="4"/>
        <v>1995</v>
      </c>
      <c r="B47" s="18">
        <f t="shared" si="3"/>
        <v>3377.25</v>
      </c>
      <c r="C47" s="18">
        <f t="shared" si="2"/>
        <v>112.06866019989015</v>
      </c>
      <c r="D47" s="21"/>
    </row>
    <row r="48" spans="1:4" x14ac:dyDescent="0.35">
      <c r="A48" s="1">
        <f t="shared" si="4"/>
        <v>1996</v>
      </c>
      <c r="B48" s="18">
        <f t="shared" si="3"/>
        <v>3518</v>
      </c>
      <c r="C48" s="18">
        <f t="shared" si="2"/>
        <v>145.9277623679408</v>
      </c>
      <c r="D48" s="21">
        <v>2462</v>
      </c>
    </row>
    <row r="49" spans="1:4" x14ac:dyDescent="0.35">
      <c r="A49" s="1">
        <f t="shared" si="4"/>
        <v>1997</v>
      </c>
      <c r="B49" s="18">
        <f t="shared" si="3"/>
        <v>3662.4500000000003</v>
      </c>
      <c r="C49" s="18">
        <f t="shared" si="2"/>
        <v>190.01665400239213</v>
      </c>
      <c r="D49" s="21"/>
    </row>
    <row r="50" spans="1:4" x14ac:dyDescent="0.35">
      <c r="A50" s="1">
        <f t="shared" si="4"/>
        <v>1998</v>
      </c>
      <c r="B50" s="18">
        <f t="shared" si="3"/>
        <v>3810.6</v>
      </c>
      <c r="C50" s="18">
        <f t="shared" si="2"/>
        <v>247.426042943266</v>
      </c>
      <c r="D50" s="21">
        <v>2868</v>
      </c>
    </row>
    <row r="51" spans="1:4" x14ac:dyDescent="0.35">
      <c r="A51" s="1">
        <f t="shared" si="4"/>
        <v>1999</v>
      </c>
      <c r="B51" s="18">
        <f t="shared" si="3"/>
        <v>3962.45</v>
      </c>
      <c r="C51" s="18">
        <f t="shared" si="2"/>
        <v>322.18042701558261</v>
      </c>
      <c r="D51" s="21"/>
    </row>
    <row r="52" spans="1:4" x14ac:dyDescent="0.35">
      <c r="A52" s="1">
        <f t="shared" si="4"/>
        <v>2000</v>
      </c>
      <c r="B52" s="18">
        <f t="shared" si="3"/>
        <v>4118</v>
      </c>
      <c r="C52" s="18">
        <f t="shared" si="2"/>
        <v>419.52021831325214</v>
      </c>
      <c r="D52" s="21"/>
    </row>
    <row r="53" spans="1:4" x14ac:dyDescent="0.35">
      <c r="A53" s="1">
        <f t="shared" si="4"/>
        <v>2001</v>
      </c>
      <c r="B53" s="18">
        <f t="shared" si="3"/>
        <v>4277.25</v>
      </c>
      <c r="C53" s="18">
        <f t="shared" si="2"/>
        <v>546.26910518399245</v>
      </c>
      <c r="D53" s="21">
        <v>3551</v>
      </c>
    </row>
    <row r="54" spans="1:4" x14ac:dyDescent="0.35">
      <c r="A54" s="1">
        <f t="shared" si="4"/>
        <v>2002</v>
      </c>
      <c r="B54" s="18">
        <f t="shared" si="3"/>
        <v>4440.2000000000007</v>
      </c>
      <c r="C54" s="18">
        <f t="shared" si="2"/>
        <v>711.31240462813571</v>
      </c>
      <c r="D54" s="21"/>
    </row>
    <row r="55" spans="1:4" x14ac:dyDescent="0.35">
      <c r="A55" s="1">
        <f t="shared" si="4"/>
        <v>2003</v>
      </c>
      <c r="B55" s="18">
        <f t="shared" si="3"/>
        <v>4606.8500000000004</v>
      </c>
      <c r="C55" s="18">
        <f t="shared" si="2"/>
        <v>926.21993844488622</v>
      </c>
      <c r="D55" s="21"/>
    </row>
    <row r="56" spans="1:4" x14ac:dyDescent="0.35">
      <c r="A56" s="1">
        <f t="shared" si="4"/>
        <v>2004</v>
      </c>
      <c r="B56" s="18">
        <f t="shared" si="3"/>
        <v>4777.2000000000007</v>
      </c>
      <c r="C56" s="18">
        <f t="shared" si="2"/>
        <v>1206.0570978251653</v>
      </c>
      <c r="D56" s="21">
        <v>4614</v>
      </c>
    </row>
    <row r="57" spans="1:4" x14ac:dyDescent="0.35">
      <c r="A57" s="1">
        <f t="shared" si="4"/>
        <v>2005</v>
      </c>
      <c r="B57" s="18">
        <f t="shared" si="3"/>
        <v>4951.25</v>
      </c>
      <c r="C57" s="18">
        <f t="shared" si="2"/>
        <v>1570.4409534269726</v>
      </c>
      <c r="D57" s="21">
        <v>4267</v>
      </c>
    </row>
    <row r="58" spans="1:4" x14ac:dyDescent="0.35">
      <c r="A58" s="1">
        <f t="shared" si="4"/>
        <v>2006</v>
      </c>
      <c r="B58" s="18">
        <f t="shared" si="3"/>
        <v>5129</v>
      </c>
      <c r="C58" s="18">
        <f t="shared" si="2"/>
        <v>2044.9154460829207</v>
      </c>
      <c r="D58" s="21"/>
    </row>
    <row r="59" spans="1:4" x14ac:dyDescent="0.35">
      <c r="A59" s="1">
        <f t="shared" si="4"/>
        <v>2007</v>
      </c>
      <c r="B59" s="18">
        <f t="shared" si="3"/>
        <v>5310.45</v>
      </c>
      <c r="C59" s="18">
        <f t="shared" si="2"/>
        <v>2662.7420613957925</v>
      </c>
      <c r="D59" s="21"/>
    </row>
    <row r="60" spans="1:4" x14ac:dyDescent="0.35">
      <c r="A60" s="1">
        <f t="shared" si="4"/>
        <v>2008</v>
      </c>
      <c r="B60" s="18">
        <f t="shared" si="3"/>
        <v>5495.6</v>
      </c>
      <c r="C60" s="18">
        <f t="shared" si="2"/>
        <v>3467.2315176198258</v>
      </c>
      <c r="D60" s="21">
        <v>5359</v>
      </c>
    </row>
    <row r="61" spans="1:4" x14ac:dyDescent="0.35">
      <c r="A61" s="1">
        <f t="shared" si="4"/>
        <v>2009</v>
      </c>
      <c r="B61" s="18">
        <f t="shared" si="3"/>
        <v>5684.4500000000007</v>
      </c>
      <c r="C61" s="18">
        <f t="shared" si="2"/>
        <v>4514.7799221959203</v>
      </c>
      <c r="D61" s="21"/>
    </row>
    <row r="62" spans="1:4" x14ac:dyDescent="0.35">
      <c r="A62" s="1">
        <f t="shared" si="4"/>
        <v>2010</v>
      </c>
      <c r="B62" s="18">
        <f t="shared" si="3"/>
        <v>5877</v>
      </c>
      <c r="C62" s="18">
        <f t="shared" si="2"/>
        <v>5878.822236784461</v>
      </c>
      <c r="D62" s="21">
        <v>5883</v>
      </c>
    </row>
    <row r="63" spans="1:4" x14ac:dyDescent="0.35">
      <c r="A63" s="1">
        <f t="shared" si="4"/>
        <v>2011</v>
      </c>
      <c r="B63" s="18">
        <f t="shared" si="3"/>
        <v>6073.25</v>
      </c>
      <c r="C63" s="18">
        <f t="shared" si="2"/>
        <v>7654.9801955577332</v>
      </c>
      <c r="D63" s="21"/>
    </row>
    <row r="64" spans="1:4" x14ac:dyDescent="0.35">
      <c r="A64" s="1">
        <f t="shared" si="4"/>
        <v>2012</v>
      </c>
      <c r="B64" s="18">
        <f t="shared" si="3"/>
        <v>6273.2000000000007</v>
      </c>
      <c r="C64" s="18">
        <f t="shared" si="2"/>
        <v>9967.7655547606682</v>
      </c>
      <c r="D64" s="21"/>
    </row>
    <row r="65" spans="1:4" x14ac:dyDescent="0.35">
      <c r="A65" s="1">
        <f t="shared" si="4"/>
        <v>2013</v>
      </c>
      <c r="B65" s="18">
        <f t="shared" si="3"/>
        <v>6476.85</v>
      </c>
      <c r="C65" s="18">
        <f t="shared" si="2"/>
        <v>12979.308582970682</v>
      </c>
      <c r="D65" s="21"/>
    </row>
    <row r="66" spans="1:4" x14ac:dyDescent="0.35">
      <c r="A66" s="1">
        <f t="shared" si="4"/>
        <v>2014</v>
      </c>
      <c r="B66" s="18">
        <f t="shared" si="3"/>
        <v>6684.2000000000007</v>
      </c>
      <c r="C66" s="18">
        <f t="shared" si="2"/>
        <v>16900.723674376346</v>
      </c>
      <c r="D66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 e</vt:lpstr>
      <vt:lpstr>Cooling</vt:lpstr>
      <vt:lpstr>Heat</vt:lpstr>
      <vt:lpstr>Pop</vt:lpstr>
      <vt:lpstr>India</vt:lpstr>
      <vt:lpstr>Sigmoid1</vt:lpstr>
      <vt:lpstr>Sigmoid2</vt:lpstr>
      <vt:lpstr>USA</vt:lpstr>
      <vt:lpstr>Wolves</vt:lpstr>
      <vt:lpstr>Logs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 Instructor (049Instructor)</dc:creator>
  <cp:lastModifiedBy>Owner</cp:lastModifiedBy>
  <dcterms:created xsi:type="dcterms:W3CDTF">2014-04-04T01:50:08Z</dcterms:created>
  <dcterms:modified xsi:type="dcterms:W3CDTF">2021-09-10T07:23:48Z</dcterms:modified>
</cp:coreProperties>
</file>