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8910" windowHeight="11355"/>
  </bookViews>
  <sheets>
    <sheet name="ChiSq" sheetId="1" r:id="rId1"/>
  </sheets>
  <calcPr calcId="145621"/>
</workbook>
</file>

<file path=xl/calcChain.xml><?xml version="1.0" encoding="utf-8"?>
<calcChain xmlns="http://schemas.openxmlformats.org/spreadsheetml/2006/main">
  <c r="O10" i="1" l="1"/>
  <c r="N10" i="1"/>
  <c r="M10" i="1"/>
  <c r="P10" i="1" s="1"/>
  <c r="O9" i="1"/>
  <c r="N9" i="1"/>
  <c r="M9" i="1"/>
  <c r="O8" i="1"/>
  <c r="O11" i="1" s="1"/>
  <c r="N8" i="1"/>
  <c r="P8" i="1" s="1"/>
  <c r="M8" i="1"/>
  <c r="P9" i="1"/>
  <c r="M13" i="1"/>
  <c r="N13" i="1"/>
  <c r="O13" i="1"/>
  <c r="L14" i="1"/>
  <c r="L15" i="1"/>
  <c r="L16" i="1"/>
  <c r="M20" i="1"/>
  <c r="N20" i="1"/>
  <c r="O20" i="1"/>
  <c r="L21" i="1"/>
  <c r="L22" i="1"/>
  <c r="L23" i="1"/>
  <c r="L27" i="1"/>
  <c r="M27" i="1"/>
  <c r="N27" i="1"/>
  <c r="O27" i="1"/>
  <c r="L28" i="1"/>
  <c r="L29" i="1"/>
  <c r="L30" i="1"/>
  <c r="AO49" i="1"/>
  <c r="AN49" i="1"/>
  <c r="AM49" i="1"/>
  <c r="AL49" i="1"/>
  <c r="AK49" i="1"/>
  <c r="AJ49" i="1"/>
  <c r="AI49" i="1"/>
  <c r="AH49" i="1"/>
  <c r="AP49" i="1" s="1"/>
  <c r="AG49" i="1"/>
  <c r="AO48" i="1"/>
  <c r="AN48" i="1"/>
  <c r="AM48" i="1"/>
  <c r="AL48" i="1"/>
  <c r="AK48" i="1"/>
  <c r="AJ48" i="1"/>
  <c r="AI48" i="1"/>
  <c r="AH48" i="1"/>
  <c r="AP48" i="1" s="1"/>
  <c r="AG48" i="1"/>
  <c r="AO47" i="1"/>
  <c r="AN47" i="1"/>
  <c r="AM47" i="1"/>
  <c r="AL47" i="1"/>
  <c r="AK47" i="1"/>
  <c r="AJ47" i="1"/>
  <c r="AI47" i="1"/>
  <c r="AH47" i="1"/>
  <c r="AP47" i="1" s="1"/>
  <c r="AG47" i="1"/>
  <c r="AO46" i="1"/>
  <c r="AN46" i="1"/>
  <c r="AM46" i="1"/>
  <c r="AL46" i="1"/>
  <c r="AK46" i="1"/>
  <c r="AJ46" i="1"/>
  <c r="AI46" i="1"/>
  <c r="AH46" i="1"/>
  <c r="AP46" i="1" s="1"/>
  <c r="AG46" i="1"/>
  <c r="AO45" i="1"/>
  <c r="AN45" i="1"/>
  <c r="AM45" i="1"/>
  <c r="AL45" i="1"/>
  <c r="AK45" i="1"/>
  <c r="AJ45" i="1"/>
  <c r="AI45" i="1"/>
  <c r="AH45" i="1"/>
  <c r="AP45" i="1" s="1"/>
  <c r="AG45" i="1"/>
  <c r="AO44" i="1"/>
  <c r="AN44" i="1"/>
  <c r="AM44" i="1"/>
  <c r="AL44" i="1"/>
  <c r="AK44" i="1"/>
  <c r="AJ44" i="1"/>
  <c r="AI44" i="1"/>
  <c r="AH44" i="1"/>
  <c r="AP44" i="1" s="1"/>
  <c r="AG44" i="1"/>
  <c r="AO43" i="1"/>
  <c r="AN43" i="1"/>
  <c r="AM43" i="1"/>
  <c r="AL43" i="1"/>
  <c r="AK43" i="1"/>
  <c r="AJ43" i="1"/>
  <c r="AI43" i="1"/>
  <c r="AH43" i="1"/>
  <c r="AP43" i="1" s="1"/>
  <c r="AG43" i="1"/>
  <c r="AO42" i="1"/>
  <c r="AN42" i="1"/>
  <c r="AM42" i="1"/>
  <c r="AL42" i="1"/>
  <c r="AK42" i="1"/>
  <c r="AJ42" i="1"/>
  <c r="AI42" i="1"/>
  <c r="AH42" i="1"/>
  <c r="AP42" i="1" s="1"/>
  <c r="AG42" i="1"/>
  <c r="AO41" i="1"/>
  <c r="AN41" i="1"/>
  <c r="AM41" i="1"/>
  <c r="AL41" i="1"/>
  <c r="AK41" i="1"/>
  <c r="AJ41" i="1"/>
  <c r="AI41" i="1"/>
  <c r="AH41" i="1"/>
  <c r="AP41" i="1" s="1"/>
  <c r="AG41" i="1"/>
  <c r="AO40" i="1"/>
  <c r="AN40" i="1"/>
  <c r="AM40" i="1"/>
  <c r="AL40" i="1"/>
  <c r="AK40" i="1"/>
  <c r="AJ40" i="1"/>
  <c r="AI40" i="1"/>
  <c r="AH40" i="1"/>
  <c r="AP40" i="1" s="1"/>
  <c r="AG40" i="1"/>
  <c r="AO39" i="1"/>
  <c r="AN39" i="1"/>
  <c r="AM39" i="1"/>
  <c r="AL39" i="1"/>
  <c r="AK39" i="1"/>
  <c r="AJ39" i="1"/>
  <c r="AI39" i="1"/>
  <c r="AH39" i="1"/>
  <c r="AP39" i="1" s="1"/>
  <c r="AG39" i="1"/>
  <c r="AO38" i="1"/>
  <c r="AN38" i="1"/>
  <c r="AM38" i="1"/>
  <c r="AL38" i="1"/>
  <c r="AK38" i="1"/>
  <c r="AJ38" i="1"/>
  <c r="AI38" i="1"/>
  <c r="AH38" i="1"/>
  <c r="AP38" i="1" s="1"/>
  <c r="AG38" i="1"/>
  <c r="AO37" i="1"/>
  <c r="AN37" i="1"/>
  <c r="AM37" i="1"/>
  <c r="AL37" i="1"/>
  <c r="AK37" i="1"/>
  <c r="AJ37" i="1"/>
  <c r="AI37" i="1"/>
  <c r="AH37" i="1"/>
  <c r="AP37" i="1" s="1"/>
  <c r="AG37" i="1"/>
  <c r="AO36" i="1"/>
  <c r="AN36" i="1"/>
  <c r="AM36" i="1"/>
  <c r="AL36" i="1"/>
  <c r="AK36" i="1"/>
  <c r="AJ36" i="1"/>
  <c r="AI36" i="1"/>
  <c r="AH36" i="1"/>
  <c r="AP36" i="1" s="1"/>
  <c r="AG36" i="1"/>
  <c r="AO35" i="1"/>
  <c r="AN35" i="1"/>
  <c r="AM35" i="1"/>
  <c r="AL35" i="1"/>
  <c r="AK35" i="1"/>
  <c r="AJ35" i="1"/>
  <c r="AI35" i="1"/>
  <c r="AH35" i="1"/>
  <c r="AP35" i="1" s="1"/>
  <c r="AG35" i="1"/>
  <c r="AO34" i="1"/>
  <c r="AN34" i="1"/>
  <c r="AM34" i="1"/>
  <c r="AL34" i="1"/>
  <c r="AK34" i="1"/>
  <c r="AJ34" i="1"/>
  <c r="AI34" i="1"/>
  <c r="AH34" i="1"/>
  <c r="AP34" i="1" s="1"/>
  <c r="AG34" i="1"/>
  <c r="AO33" i="1"/>
  <c r="AN33" i="1"/>
  <c r="AM33" i="1"/>
  <c r="AL33" i="1"/>
  <c r="AK33" i="1"/>
  <c r="AJ33" i="1"/>
  <c r="AI33" i="1"/>
  <c r="AH33" i="1"/>
  <c r="AP33" i="1" s="1"/>
  <c r="AG33" i="1"/>
  <c r="AO32" i="1"/>
  <c r="AN32" i="1"/>
  <c r="AM32" i="1"/>
  <c r="AL32" i="1"/>
  <c r="AK32" i="1"/>
  <c r="AJ32" i="1"/>
  <c r="AI32" i="1"/>
  <c r="AH32" i="1"/>
  <c r="AP32" i="1" s="1"/>
  <c r="AG32" i="1"/>
  <c r="AO31" i="1"/>
  <c r="AN31" i="1"/>
  <c r="AM31" i="1"/>
  <c r="AL31" i="1"/>
  <c r="AK31" i="1"/>
  <c r="AJ31" i="1"/>
  <c r="AI31" i="1"/>
  <c r="AH31" i="1"/>
  <c r="AP31" i="1" s="1"/>
  <c r="AG31" i="1"/>
  <c r="AO30" i="1"/>
  <c r="AN30" i="1"/>
  <c r="AM30" i="1"/>
  <c r="AL30" i="1"/>
  <c r="AK30" i="1"/>
  <c r="AJ30" i="1"/>
  <c r="AI30" i="1"/>
  <c r="AH30" i="1"/>
  <c r="AP30" i="1" s="1"/>
  <c r="AG30" i="1"/>
  <c r="AO29" i="1"/>
  <c r="AN29" i="1"/>
  <c r="AM29" i="1"/>
  <c r="AL29" i="1"/>
  <c r="AK29" i="1"/>
  <c r="AJ29" i="1"/>
  <c r="AI29" i="1"/>
  <c r="AH29" i="1"/>
  <c r="AP29" i="1" s="1"/>
  <c r="AG29" i="1"/>
  <c r="AO28" i="1"/>
  <c r="AN28" i="1"/>
  <c r="AM28" i="1"/>
  <c r="AL28" i="1"/>
  <c r="AK28" i="1"/>
  <c r="AJ28" i="1"/>
  <c r="AI28" i="1"/>
  <c r="AH28" i="1"/>
  <c r="AP28" i="1" s="1"/>
  <c r="AG28" i="1"/>
  <c r="AO27" i="1"/>
  <c r="AN27" i="1"/>
  <c r="AM27" i="1"/>
  <c r="AL27" i="1"/>
  <c r="AK27" i="1"/>
  <c r="AJ27" i="1"/>
  <c r="AI27" i="1"/>
  <c r="AH27" i="1"/>
  <c r="AP27" i="1" s="1"/>
  <c r="AG27" i="1"/>
  <c r="AO26" i="1"/>
  <c r="AN26" i="1"/>
  <c r="AM26" i="1"/>
  <c r="AL26" i="1"/>
  <c r="AK26" i="1"/>
  <c r="AJ26" i="1"/>
  <c r="AI26" i="1"/>
  <c r="AH26" i="1"/>
  <c r="AP26" i="1" s="1"/>
  <c r="AG26" i="1"/>
  <c r="AO25" i="1"/>
  <c r="AN25" i="1"/>
  <c r="AM25" i="1"/>
  <c r="AL25" i="1"/>
  <c r="AK25" i="1"/>
  <c r="AJ25" i="1"/>
  <c r="AI25" i="1"/>
  <c r="AH25" i="1"/>
  <c r="AP25" i="1" s="1"/>
  <c r="AG25" i="1"/>
  <c r="AO24" i="1"/>
  <c r="AN24" i="1"/>
  <c r="AM24" i="1"/>
  <c r="AL24" i="1"/>
  <c r="AK24" i="1"/>
  <c r="AJ24" i="1"/>
  <c r="AI24" i="1"/>
  <c r="AH24" i="1"/>
  <c r="AP24" i="1" s="1"/>
  <c r="AG24" i="1"/>
  <c r="AO23" i="1"/>
  <c r="AN23" i="1"/>
  <c r="AM23" i="1"/>
  <c r="AL23" i="1"/>
  <c r="AK23" i="1"/>
  <c r="AJ23" i="1"/>
  <c r="AI23" i="1"/>
  <c r="AH23" i="1"/>
  <c r="AP23" i="1" s="1"/>
  <c r="AG23" i="1"/>
  <c r="AO22" i="1"/>
  <c r="AN22" i="1"/>
  <c r="AM22" i="1"/>
  <c r="AL22" i="1"/>
  <c r="AK22" i="1"/>
  <c r="AJ22" i="1"/>
  <c r="AI22" i="1"/>
  <c r="AH22" i="1"/>
  <c r="AP22" i="1" s="1"/>
  <c r="AG22" i="1"/>
  <c r="AO21" i="1"/>
  <c r="AN21" i="1"/>
  <c r="AM21" i="1"/>
  <c r="AL21" i="1"/>
  <c r="AK21" i="1"/>
  <c r="AJ21" i="1"/>
  <c r="AI21" i="1"/>
  <c r="AH21" i="1"/>
  <c r="AP21" i="1" s="1"/>
  <c r="AG21" i="1"/>
  <c r="AO20" i="1"/>
  <c r="AN20" i="1"/>
  <c r="AM20" i="1"/>
  <c r="AL20" i="1"/>
  <c r="AK20" i="1"/>
  <c r="AJ20" i="1"/>
  <c r="AI20" i="1"/>
  <c r="AH20" i="1"/>
  <c r="AP20" i="1" s="1"/>
  <c r="AG20" i="1"/>
  <c r="AO19" i="1"/>
  <c r="AN19" i="1"/>
  <c r="AM19" i="1"/>
  <c r="AL19" i="1"/>
  <c r="AK19" i="1"/>
  <c r="AJ19" i="1"/>
  <c r="AI19" i="1"/>
  <c r="AH19" i="1"/>
  <c r="AP19" i="1" s="1"/>
  <c r="AG19" i="1"/>
  <c r="AO18" i="1"/>
  <c r="AN18" i="1"/>
  <c r="AM18" i="1"/>
  <c r="AL18" i="1"/>
  <c r="AK18" i="1"/>
  <c r="AJ18" i="1"/>
  <c r="AI18" i="1"/>
  <c r="AH18" i="1"/>
  <c r="AP18" i="1" s="1"/>
  <c r="AG18" i="1"/>
  <c r="AO17" i="1"/>
  <c r="AN17" i="1"/>
  <c r="AM17" i="1"/>
  <c r="AL17" i="1"/>
  <c r="AK17" i="1"/>
  <c r="AJ17" i="1"/>
  <c r="AI17" i="1"/>
  <c r="AH17" i="1"/>
  <c r="AP17" i="1" s="1"/>
  <c r="AG17" i="1"/>
  <c r="AO16" i="1"/>
  <c r="AN16" i="1"/>
  <c r="AM16" i="1"/>
  <c r="AL16" i="1"/>
  <c r="AK16" i="1"/>
  <c r="AJ16" i="1"/>
  <c r="AI16" i="1"/>
  <c r="AH16" i="1"/>
  <c r="AP16" i="1" s="1"/>
  <c r="AG16" i="1"/>
  <c r="AO15" i="1"/>
  <c r="AN15" i="1"/>
  <c r="AM15" i="1"/>
  <c r="AL15" i="1"/>
  <c r="AK15" i="1"/>
  <c r="AJ15" i="1"/>
  <c r="AI15" i="1"/>
  <c r="AH15" i="1"/>
  <c r="AP15" i="1" s="1"/>
  <c r="AG15" i="1"/>
  <c r="AO14" i="1"/>
  <c r="AN14" i="1"/>
  <c r="AM14" i="1"/>
  <c r="AL14" i="1"/>
  <c r="AK14" i="1"/>
  <c r="AJ14" i="1"/>
  <c r="AI14" i="1"/>
  <c r="AH14" i="1"/>
  <c r="AP14" i="1" s="1"/>
  <c r="AG14" i="1"/>
  <c r="AO13" i="1"/>
  <c r="AN13" i="1"/>
  <c r="AM13" i="1"/>
  <c r="AL13" i="1"/>
  <c r="AK13" i="1"/>
  <c r="AJ13" i="1"/>
  <c r="AI13" i="1"/>
  <c r="AH13" i="1"/>
  <c r="AP13" i="1" s="1"/>
  <c r="AG13" i="1"/>
  <c r="AO12" i="1"/>
  <c r="AN12" i="1"/>
  <c r="AM12" i="1"/>
  <c r="AL12" i="1"/>
  <c r="AK12" i="1"/>
  <c r="AJ12" i="1"/>
  <c r="AI12" i="1"/>
  <c r="AH12" i="1"/>
  <c r="AP12" i="1" s="1"/>
  <c r="AG12" i="1"/>
  <c r="AO11" i="1"/>
  <c r="AN11" i="1"/>
  <c r="AM11" i="1"/>
  <c r="AL11" i="1"/>
  <c r="AK11" i="1"/>
  <c r="AJ11" i="1"/>
  <c r="AI11" i="1"/>
  <c r="AH11" i="1"/>
  <c r="AP11" i="1" s="1"/>
  <c r="AG11" i="1"/>
  <c r="AO10" i="1"/>
  <c r="AN10" i="1"/>
  <c r="AM10" i="1"/>
  <c r="AL10" i="1"/>
  <c r="AK10" i="1"/>
  <c r="AJ10" i="1"/>
  <c r="AI10" i="1"/>
  <c r="AH10" i="1"/>
  <c r="AP10" i="1" s="1"/>
  <c r="AG10" i="1"/>
  <c r="AO9" i="1"/>
  <c r="AN9" i="1"/>
  <c r="AM9" i="1"/>
  <c r="AL9" i="1"/>
  <c r="AK9" i="1"/>
  <c r="AJ9" i="1"/>
  <c r="AI9" i="1"/>
  <c r="AH9" i="1"/>
  <c r="AP9" i="1" s="1"/>
  <c r="AG9" i="1"/>
  <c r="AO8" i="1"/>
  <c r="AN8" i="1"/>
  <c r="AM8" i="1"/>
  <c r="AL8" i="1"/>
  <c r="AK8" i="1"/>
  <c r="AJ8" i="1"/>
  <c r="AI8" i="1"/>
  <c r="AH8" i="1"/>
  <c r="AP8" i="1" s="1"/>
  <c r="AG8" i="1"/>
  <c r="AO7" i="1"/>
  <c r="AN7" i="1"/>
  <c r="AM7" i="1"/>
  <c r="AL7" i="1"/>
  <c r="AK7" i="1"/>
  <c r="AJ7" i="1"/>
  <c r="AI7" i="1"/>
  <c r="AH7" i="1"/>
  <c r="AP7" i="1" s="1"/>
  <c r="AG7" i="1"/>
  <c r="AO6" i="1"/>
  <c r="AN6" i="1"/>
  <c r="AM6" i="1"/>
  <c r="AL6" i="1"/>
  <c r="AK6" i="1"/>
  <c r="AJ6" i="1"/>
  <c r="AI6" i="1"/>
  <c r="AH6" i="1"/>
  <c r="AP6" i="1" s="1"/>
  <c r="AG6" i="1"/>
  <c r="AO5" i="1"/>
  <c r="AN5" i="1"/>
  <c r="AM5" i="1"/>
  <c r="AL5" i="1"/>
  <c r="AK5" i="1"/>
  <c r="AJ5" i="1"/>
  <c r="AI5" i="1"/>
  <c r="AH5" i="1"/>
  <c r="AP5" i="1" s="1"/>
  <c r="AG5" i="1"/>
  <c r="AO4" i="1"/>
  <c r="AN4" i="1"/>
  <c r="AM4" i="1"/>
  <c r="AL4" i="1"/>
  <c r="AK4" i="1"/>
  <c r="AJ4" i="1"/>
  <c r="AI4" i="1"/>
  <c r="AH4" i="1"/>
  <c r="AP4" i="1" s="1"/>
  <c r="AG4" i="1"/>
  <c r="I49" i="1"/>
  <c r="J49" i="1" s="1"/>
  <c r="J48" i="1"/>
  <c r="I48" i="1"/>
  <c r="I47" i="1"/>
  <c r="J47" i="1" s="1"/>
  <c r="J46" i="1"/>
  <c r="I46" i="1"/>
  <c r="I45" i="1"/>
  <c r="J45" i="1" s="1"/>
  <c r="J44" i="1"/>
  <c r="I44" i="1"/>
  <c r="I43" i="1"/>
  <c r="J43" i="1" s="1"/>
  <c r="J42" i="1"/>
  <c r="I42" i="1"/>
  <c r="I41" i="1"/>
  <c r="J41" i="1" s="1"/>
  <c r="J40" i="1"/>
  <c r="I40" i="1"/>
  <c r="I39" i="1"/>
  <c r="J39" i="1" s="1"/>
  <c r="J38" i="1"/>
  <c r="I38" i="1"/>
  <c r="I37" i="1"/>
  <c r="J37" i="1" s="1"/>
  <c r="J36" i="1"/>
  <c r="I36" i="1"/>
  <c r="I35" i="1"/>
  <c r="J35" i="1" s="1"/>
  <c r="J34" i="1"/>
  <c r="I34" i="1"/>
  <c r="I33" i="1"/>
  <c r="J33" i="1" s="1"/>
  <c r="J32" i="1"/>
  <c r="I32" i="1"/>
  <c r="I31" i="1"/>
  <c r="J31" i="1" s="1"/>
  <c r="J30" i="1"/>
  <c r="I30" i="1"/>
  <c r="I29" i="1"/>
  <c r="J29" i="1" s="1"/>
  <c r="J28" i="1"/>
  <c r="I28" i="1"/>
  <c r="I27" i="1"/>
  <c r="J27" i="1" s="1"/>
  <c r="J26" i="1"/>
  <c r="I26" i="1"/>
  <c r="I25" i="1"/>
  <c r="J25" i="1" s="1"/>
  <c r="J24" i="1"/>
  <c r="I24" i="1"/>
  <c r="I23" i="1"/>
  <c r="J23" i="1" s="1"/>
  <c r="J22" i="1"/>
  <c r="I22" i="1"/>
  <c r="I21" i="1"/>
  <c r="J21" i="1" s="1"/>
  <c r="J20" i="1"/>
  <c r="I20" i="1"/>
  <c r="I19" i="1"/>
  <c r="J19" i="1" s="1"/>
  <c r="J18" i="1"/>
  <c r="I18" i="1"/>
  <c r="I17" i="1"/>
  <c r="J17" i="1" s="1"/>
  <c r="J16" i="1"/>
  <c r="I16" i="1"/>
  <c r="I15" i="1"/>
  <c r="J15" i="1" s="1"/>
  <c r="J14" i="1"/>
  <c r="I14" i="1"/>
  <c r="I13" i="1"/>
  <c r="J13" i="1" s="1"/>
  <c r="J12" i="1"/>
  <c r="I12" i="1"/>
  <c r="I11" i="1"/>
  <c r="J11" i="1" s="1"/>
  <c r="J10" i="1"/>
  <c r="I10" i="1"/>
  <c r="I9" i="1"/>
  <c r="J9" i="1" s="1"/>
  <c r="J8" i="1"/>
  <c r="I8" i="1"/>
  <c r="I7" i="1"/>
  <c r="J7" i="1" s="1"/>
  <c r="J6" i="1"/>
  <c r="I6" i="1"/>
  <c r="I5" i="1"/>
  <c r="J5" i="1" s="1"/>
  <c r="J4" i="1"/>
  <c r="I4" i="1"/>
  <c r="M26" i="1" l="1"/>
  <c r="M11" i="1"/>
  <c r="N11" i="1"/>
  <c r="P11" i="1" l="1"/>
  <c r="N14" i="1" l="1"/>
  <c r="N28" i="1" s="1"/>
  <c r="O14" i="1"/>
  <c r="O28" i="1" s="1"/>
  <c r="M15" i="1"/>
  <c r="M29" i="1" s="1"/>
  <c r="O16" i="1"/>
  <c r="O30" i="1" s="1"/>
  <c r="O15" i="1"/>
  <c r="O29" i="1" s="1"/>
  <c r="N15" i="1"/>
  <c r="N29" i="1" s="1"/>
  <c r="M16" i="1"/>
  <c r="M30" i="1" s="1"/>
  <c r="N16" i="1"/>
  <c r="N30" i="1" s="1"/>
  <c r="M14" i="1"/>
  <c r="M28" i="1" s="1"/>
  <c r="M25" i="1" l="1"/>
  <c r="N22" i="1"/>
  <c r="M21" i="1" l="1"/>
  <c r="O23" i="1"/>
  <c r="O21" i="1"/>
  <c r="O22" i="1"/>
  <c r="N21" i="1"/>
  <c r="N23" i="1"/>
  <c r="M23" i="1"/>
  <c r="M22" i="1"/>
</calcChain>
</file>

<file path=xl/sharedStrings.xml><?xml version="1.0" encoding="utf-8"?>
<sst xmlns="http://schemas.openxmlformats.org/spreadsheetml/2006/main" count="56" uniqueCount="38">
  <si>
    <t>Row Total</t>
  </si>
  <si>
    <t>Observed data</t>
  </si>
  <si>
    <t>Expected data</t>
  </si>
  <si>
    <t>Obs vs Exp</t>
  </si>
  <si>
    <t>Cephalic Index</t>
  </si>
  <si>
    <t>Dolicho</t>
  </si>
  <si>
    <t>Meso</t>
  </si>
  <si>
    <t>Brachy</t>
  </si>
  <si>
    <t>Genealogy</t>
  </si>
  <si>
    <t>DF=</t>
  </si>
  <si>
    <t>Measurements by students in MA135 4/2017</t>
  </si>
  <si>
    <t>Chi-Sq=</t>
  </si>
  <si>
    <t>ChiSq Prob =</t>
  </si>
  <si>
    <t>Cephalic Index and Genealogy</t>
  </si>
  <si>
    <t>Eur</t>
  </si>
  <si>
    <t>Africa</t>
  </si>
  <si>
    <t>W Asia</t>
  </si>
  <si>
    <t>E Asia</t>
  </si>
  <si>
    <t>Hispanic</t>
  </si>
  <si>
    <t>Nat Amer</t>
  </si>
  <si>
    <t>Width</t>
  </si>
  <si>
    <t>Depth</t>
  </si>
  <si>
    <t>CI</t>
  </si>
  <si>
    <t>Ceph</t>
  </si>
  <si>
    <t>x</t>
  </si>
  <si>
    <t>EurBrachy</t>
  </si>
  <si>
    <t>Afr/WAsBrachy</t>
  </si>
  <si>
    <t>Eas/Hisp/NAmBrachy</t>
  </si>
  <si>
    <t>EurMeso</t>
  </si>
  <si>
    <t>Afr/WAsMeso</t>
  </si>
  <si>
    <t>Eas/Hisp/NAmMeso</t>
  </si>
  <si>
    <t>EurDolicho</t>
  </si>
  <si>
    <t>Afr/WAsDolicho</t>
  </si>
  <si>
    <t>Eas/Hisp/NAmDolicho</t>
  </si>
  <si>
    <t>Check</t>
  </si>
  <si>
    <t>Column Totals</t>
  </si>
  <si>
    <t>Afr/WAsia</t>
  </si>
  <si>
    <t>EAsia/Hisp/NatAmer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</si>
</sst>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79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4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6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2" borderId="0" xfId="0" applyFill="1" applyBorder="1"/>
    <xf numFmtId="0" fontId="7" fillId="0" borderId="0" xfId="0" applyFont="1" applyBorder="1"/>
    <xf numFmtId="0" fontId="1" fillId="0" borderId="0" xfId="0" applyFont="1" applyBorder="1"/>
    <xf numFmtId="0" fontId="0" fillId="0" borderId="0" xfId="0" applyBorder="1"/>
    <xf numFmtId="164" fontId="0" fillId="3" borderId="0" xfId="2" applyNumberFormat="1" applyFont="1" applyFill="1" applyBorder="1"/>
    <xf numFmtId="0" fontId="1" fillId="0" borderId="0" xfId="0" applyFont="1" applyBorder="1" applyAlignment="1">
      <alignment horizontal="right"/>
    </xf>
    <xf numFmtId="3" fontId="2" fillId="0" borderId="0" xfId="1" applyNumberFormat="1" applyBorder="1" applyAlignment="1">
      <alignment horizontal="right"/>
    </xf>
    <xf numFmtId="3" fontId="0" fillId="0" borderId="0" xfId="0" applyNumberFormat="1" applyBorder="1"/>
    <xf numFmtId="0" fontId="9" fillId="4" borderId="5" xfId="0" applyFont="1" applyFill="1" applyBorder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9" fillId="4" borderId="0" xfId="0" applyFont="1" applyFill="1" applyBorder="1"/>
    <xf numFmtId="0" fontId="11" fillId="0" borderId="0" xfId="0" applyFont="1"/>
    <xf numFmtId="0" fontId="0" fillId="0" borderId="0" xfId="0" applyFont="1"/>
    <xf numFmtId="0" fontId="12" fillId="0" borderId="0" xfId="1" applyFont="1"/>
    <xf numFmtId="0" fontId="13" fillId="0" borderId="0" xfId="1" applyFont="1"/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9" fillId="4" borderId="1" xfId="0" applyFont="1" applyFill="1" applyBorder="1"/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7" fillId="5" borderId="5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2" xfId="0" applyFill="1" applyBorder="1"/>
    <xf numFmtId="0" fontId="9" fillId="4" borderId="7" xfId="0" applyFont="1" applyFill="1" applyBorder="1"/>
    <xf numFmtId="0" fontId="9" fillId="4" borderId="2" xfId="0" applyFont="1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9" fillId="4" borderId="3" xfId="0" applyFont="1" applyFill="1" applyBorder="1"/>
    <xf numFmtId="0" fontId="9" fillId="4" borderId="8" xfId="0" applyFont="1" applyFill="1" applyBorder="1"/>
    <xf numFmtId="0" fontId="18" fillId="0" borderId="0" xfId="0" applyFont="1"/>
    <xf numFmtId="0" fontId="1" fillId="6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0" fillId="2" borderId="0" xfId="0" applyFill="1"/>
    <xf numFmtId="165" fontId="0" fillId="0" borderId="0" xfId="0" applyNumberFormat="1"/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/>
    <xf numFmtId="0" fontId="19" fillId="0" borderId="0" xfId="0" applyFont="1"/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7" xfId="0" applyFont="1" applyBorder="1"/>
    <xf numFmtId="0" fontId="0" fillId="6" borderId="10" xfId="0" applyFill="1" applyBorder="1"/>
    <xf numFmtId="164" fontId="0" fillId="3" borderId="2" xfId="2" applyNumberFormat="1" applyFont="1" applyFill="1" applyBorder="1"/>
    <xf numFmtId="164" fontId="0" fillId="3" borderId="3" xfId="2" applyNumberFormat="1" applyFont="1" applyFill="1" applyBorder="1"/>
    <xf numFmtId="164" fontId="0" fillId="3" borderId="1" xfId="2" applyNumberFormat="1" applyFont="1" applyFill="1" applyBorder="1"/>
    <xf numFmtId="164" fontId="0" fillId="3" borderId="8" xfId="2" applyNumberFormat="1" applyFont="1" applyFill="1" applyBorder="1"/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6" borderId="4" xfId="0" applyNumberFormat="1" applyFill="1" applyBorder="1"/>
    <xf numFmtId="3" fontId="0" fillId="6" borderId="3" xfId="0" applyNumberFormat="1" applyFill="1" applyBorder="1"/>
    <xf numFmtId="3" fontId="0" fillId="6" borderId="0" xfId="0" applyNumberFormat="1" applyFill="1" applyBorder="1"/>
    <xf numFmtId="0" fontId="0" fillId="6" borderId="7" xfId="0" applyFill="1" applyBorder="1"/>
    <xf numFmtId="164" fontId="0" fillId="3" borderId="7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Cephalic</a:t>
            </a:r>
            <a:r>
              <a:rPr lang="en-US" baseline="0"/>
              <a:t> Index by Genealogy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3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267702207881525"/>
          <c:y val="9.8603946981733498E-2"/>
          <c:w val="0.85521012250069883"/>
          <c:h val="0.809225047667667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ChiSq!$L$21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851483218798469E-2"/>
                  <c:y val="9.749134841661451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FF00"/>
                        </a:solidFill>
                      </a:rPr>
                      <a:t>Eur</a:t>
                    </a: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Brachy</a:t>
                    </a:r>
                  </a:p>
                  <a:p>
                    <a:r>
                      <a:rPr lang="en-US"/>
                      <a:t>0.0%</a:t>
                    </a:r>
                  </a:p>
                </c:rich>
              </c:tx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501648020887189E-2"/>
                  <c:y val="1.029617591643650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FF00"/>
                        </a:solidFill>
                      </a:rPr>
                      <a:t>Eur</a:t>
                    </a:r>
                  </a:p>
                  <a:p>
                    <a:r>
                      <a:rPr lang="en-US">
                        <a:solidFill>
                          <a:srgbClr val="FFFF00"/>
                        </a:solidFill>
                      </a:rPr>
                      <a:t> 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Meso</a:t>
                    </a:r>
                  </a:p>
                  <a:p>
                    <a:r>
                      <a:rPr lang="en-US"/>
                      <a:t>1.1%</a:t>
                    </a:r>
                  </a:p>
                </c:rich>
              </c:tx>
              <c:showLegendKey val="0"/>
              <c:showVal val="1"/>
              <c:showCatName val="1"/>
              <c:showSerName val="1"/>
              <c:showPercent val="0"/>
              <c:showBubbleSize val="0"/>
            </c:dLbl>
            <c:dLbl>
              <c:idx val="2"/>
              <c:layout>
                <c:manualLayout>
                  <c:x val="1.9801977625064627E-2"/>
                  <c:y val="0.100072956290972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FF00"/>
                        </a:solidFill>
                      </a:rPr>
                      <a:t>Eur</a:t>
                    </a: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Dolicho</a:t>
                    </a:r>
                  </a:p>
                  <a:p>
                    <a:r>
                      <a:rPr lang="en-US"/>
                      <a:t>-1.1%</a:t>
                    </a:r>
                  </a:p>
                </c:rich>
              </c:tx>
              <c:showLegendKey val="0"/>
              <c:showVal val="1"/>
              <c:showCatName val="1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ChiSq!$M$20:$O$20</c:f>
              <c:strCache>
                <c:ptCount val="3"/>
                <c:pt idx="0">
                  <c:v>Brachy</c:v>
                </c:pt>
                <c:pt idx="1">
                  <c:v>Meso</c:v>
                </c:pt>
                <c:pt idx="2">
                  <c:v>Dolicho</c:v>
                </c:pt>
              </c:strCache>
            </c:strRef>
          </c:cat>
          <c:val>
            <c:numRef>
              <c:f>ChiSq!$M$21:$O$21</c:f>
              <c:numCache>
                <c:formatCode>0.0%</c:formatCode>
                <c:ptCount val="3"/>
                <c:pt idx="0">
                  <c:v>-3.8014404744083719E-4</c:v>
                </c:pt>
                <c:pt idx="1">
                  <c:v>1.0989164108256729E-2</c:v>
                </c:pt>
                <c:pt idx="2">
                  <c:v>-1.067797476115058E-2</c:v>
                </c:pt>
              </c:numCache>
            </c:numRef>
          </c:val>
        </c:ser>
        <c:ser>
          <c:idx val="1"/>
          <c:order val="1"/>
          <c:tx>
            <c:strRef>
              <c:f>ChiSq!$L$22</c:f>
              <c:strCache>
                <c:ptCount val="1"/>
                <c:pt idx="0">
                  <c:v>Afr/WAsia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0.199965992726961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Afr/WAsia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Brachy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-50.6%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1.6501648020887188E-3"/>
                  <c:y val="9.24265641580688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Afr/WAsia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Meso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10.9%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9504944062661567E-3"/>
                  <c:y val="9.50279390120100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Afr/WAsia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Dolicho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9.1%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ChiSq!$M$20:$O$20</c:f>
              <c:strCache>
                <c:ptCount val="3"/>
                <c:pt idx="0">
                  <c:v>Brachy</c:v>
                </c:pt>
                <c:pt idx="1">
                  <c:v>Meso</c:v>
                </c:pt>
                <c:pt idx="2">
                  <c:v>Dolicho</c:v>
                </c:pt>
              </c:strCache>
            </c:strRef>
          </c:cat>
          <c:val>
            <c:numRef>
              <c:f>ChiSq!$M$22:$O$22</c:f>
              <c:numCache>
                <c:formatCode>0.0%</c:formatCode>
                <c:ptCount val="3"/>
                <c:pt idx="0">
                  <c:v>-0.50592420913781966</c:v>
                </c:pt>
                <c:pt idx="1">
                  <c:v>0.10872584218519946</c:v>
                </c:pt>
                <c:pt idx="2">
                  <c:v>9.0769088878729684E-2</c:v>
                </c:pt>
              </c:numCache>
            </c:numRef>
          </c:val>
        </c:ser>
        <c:ser>
          <c:idx val="4"/>
          <c:order val="2"/>
          <c:tx>
            <c:strRef>
              <c:f>ChiSq!$L$23</c:f>
              <c:strCache>
                <c:ptCount val="1"/>
                <c:pt idx="0">
                  <c:v>EAsia/Hisp/NatAmer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3003296041774375E-3"/>
                  <c:y val="0.128141462187684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EAsia/Hisp/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NatAmer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Brachy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18.4%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009888125323135E-3"/>
                  <c:y val="0.156529265315828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EAsia/Hisp/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NatAmer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Meso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400">
                      <a:solidFill>
                        <a:schemeClr val="bg1"/>
                      </a:solidFill>
                    </a:endParaRP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-8.3%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801977625064627E-2"/>
                  <c:y val="0.128350427400422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EAsia/Hisp/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rgbClr val="FFFF00"/>
                        </a:solidFill>
                      </a:rPr>
                      <a:t>NatAmer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Dolicho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-0.6%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ChiSq!$M$20:$O$20</c:f>
              <c:strCache>
                <c:ptCount val="3"/>
                <c:pt idx="0">
                  <c:v>Brachy</c:v>
                </c:pt>
                <c:pt idx="1">
                  <c:v>Meso</c:v>
                </c:pt>
                <c:pt idx="2">
                  <c:v>Dolicho</c:v>
                </c:pt>
              </c:strCache>
            </c:strRef>
          </c:cat>
          <c:val>
            <c:numRef>
              <c:f>ChiSq!$M$23:$O$23</c:f>
              <c:numCache>
                <c:formatCode>0.0%</c:formatCode>
                <c:ptCount val="3"/>
                <c:pt idx="0">
                  <c:v>0.18379285865108166</c:v>
                </c:pt>
                <c:pt idx="1">
                  <c:v>-8.2613804731007073E-2</c:v>
                </c:pt>
                <c:pt idx="2">
                  <c:v>-6.1269134993142543E-3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64704"/>
        <c:axId val="132266240"/>
        <c:axId val="132014976"/>
      </c:bar3DChart>
      <c:catAx>
        <c:axId val="132264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2266240"/>
        <c:crosses val="autoZero"/>
        <c:auto val="1"/>
        <c:lblAlgn val="ctr"/>
        <c:lblOffset val="100"/>
        <c:noMultiLvlLbl val="0"/>
      </c:catAx>
      <c:valAx>
        <c:axId val="1322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 vs Exp</a:t>
                </a:r>
              </a:p>
            </c:rich>
          </c:tx>
          <c:layout>
            <c:manualLayout>
              <c:xMode val="edge"/>
              <c:yMode val="edge"/>
              <c:x val="2.644564506566292E-2"/>
              <c:y val="0.527969736245050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64704"/>
        <c:crosses val="autoZero"/>
        <c:crossBetween val="between"/>
      </c:valAx>
      <c:serAx>
        <c:axId val="132014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22662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1</xdr:row>
      <xdr:rowOff>71437</xdr:rowOff>
    </xdr:from>
    <xdr:to>
      <xdr:col>30</xdr:col>
      <xdr:colOff>219075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workbookViewId="0">
      <selection activeCell="A35" sqref="A35"/>
    </sheetView>
  </sheetViews>
  <sheetFormatPr defaultRowHeight="15" x14ac:dyDescent="0.25"/>
  <cols>
    <col min="1" max="1" width="5.5703125" customWidth="1"/>
    <col min="2" max="2" width="6.140625" bestFit="1" customWidth="1"/>
    <col min="3" max="3" width="7.140625" bestFit="1" customWidth="1"/>
    <col min="4" max="4" width="6.140625" bestFit="1" customWidth="1"/>
    <col min="5" max="5" width="8.42578125" bestFit="1" customWidth="1"/>
    <col min="7" max="9" width="6.5703125" customWidth="1"/>
    <col min="10" max="10" width="7.7109375" bestFit="1" customWidth="1"/>
    <col min="12" max="12" width="19.42578125" customWidth="1"/>
    <col min="13" max="16" width="9.85546875" customWidth="1"/>
    <col min="17" max="17" width="7.28515625" customWidth="1"/>
    <col min="23" max="23" width="3.5703125" customWidth="1"/>
    <col min="28" max="28" width="3.5703125" customWidth="1"/>
    <col min="33" max="33" width="10.42578125" style="73" bestFit="1" customWidth="1"/>
    <col min="34" max="34" width="11" style="73" bestFit="1" customWidth="1"/>
    <col min="35" max="35" width="15.28515625" style="73" bestFit="1" customWidth="1"/>
    <col min="36" max="37" width="10.42578125" style="73" bestFit="1" customWidth="1"/>
    <col min="38" max="38" width="14.42578125" style="73" bestFit="1" customWidth="1"/>
    <col min="39" max="39" width="8.28515625" style="73" bestFit="1" customWidth="1"/>
    <col min="40" max="40" width="11.5703125" style="73" bestFit="1" customWidth="1"/>
    <col min="41" max="41" width="15.85546875" style="73" bestFit="1" customWidth="1"/>
    <col min="42" max="42" width="5" style="73" bestFit="1" customWidth="1"/>
  </cols>
  <sheetData>
    <row r="1" spans="1:43" ht="18.75" x14ac:dyDescent="0.3">
      <c r="A1" s="47" t="s">
        <v>13</v>
      </c>
      <c r="D1" s="10"/>
      <c r="L1" s="9"/>
    </row>
    <row r="2" spans="1:43" ht="18" x14ac:dyDescent="0.25">
      <c r="A2" s="35" t="s">
        <v>10</v>
      </c>
      <c r="D2" s="10"/>
      <c r="AC2" s="5"/>
      <c r="AD2" s="4"/>
      <c r="AE2" s="4"/>
      <c r="AF2" s="4"/>
      <c r="AQ2" s="1"/>
    </row>
    <row r="3" spans="1:43" s="25" customFormat="1" ht="15.75" thickBot="1" x14ac:dyDescent="0.3">
      <c r="A3" s="48" t="s">
        <v>14</v>
      </c>
      <c r="B3" s="49" t="s">
        <v>15</v>
      </c>
      <c r="C3" s="49" t="s">
        <v>16</v>
      </c>
      <c r="D3" s="50" t="s">
        <v>17</v>
      </c>
      <c r="E3" s="50" t="s">
        <v>18</v>
      </c>
      <c r="F3" s="50" t="s">
        <v>19</v>
      </c>
      <c r="G3" s="51" t="s">
        <v>20</v>
      </c>
      <c r="H3" s="51" t="s">
        <v>21</v>
      </c>
      <c r="I3" s="51" t="s">
        <v>22</v>
      </c>
      <c r="J3" s="51" t="s">
        <v>23</v>
      </c>
      <c r="L3" s="24"/>
      <c r="AC3" s="26"/>
      <c r="AD3" s="27"/>
      <c r="AE3" s="27"/>
      <c r="AF3" s="27"/>
      <c r="AG3" s="74" t="s">
        <v>25</v>
      </c>
      <c r="AH3" s="74" t="s">
        <v>26</v>
      </c>
      <c r="AI3" s="74" t="s">
        <v>27</v>
      </c>
      <c r="AJ3" s="74" t="s">
        <v>28</v>
      </c>
      <c r="AK3" s="74" t="s">
        <v>29</v>
      </c>
      <c r="AL3" s="74" t="s">
        <v>30</v>
      </c>
      <c r="AM3" s="74" t="s">
        <v>31</v>
      </c>
      <c r="AN3" s="74" t="s">
        <v>32</v>
      </c>
      <c r="AO3" s="74" t="s">
        <v>33</v>
      </c>
      <c r="AP3" s="74" t="s">
        <v>34</v>
      </c>
      <c r="AQ3" s="27"/>
    </row>
    <row r="4" spans="1:43" s="25" customFormat="1" ht="15.75" thickTop="1" x14ac:dyDescent="0.25">
      <c r="A4" s="52"/>
      <c r="B4" s="53"/>
      <c r="C4" s="53"/>
      <c r="D4" s="54">
        <v>3</v>
      </c>
      <c r="E4" s="55"/>
      <c r="F4" s="55"/>
      <c r="G4">
        <v>5.75</v>
      </c>
      <c r="H4">
        <v>7.2</v>
      </c>
      <c r="I4" s="56">
        <f t="shared" ref="I4:I49" si="0">G4/H4*100</f>
        <v>79.8611111111111</v>
      </c>
      <c r="J4" s="10" t="str">
        <f t="shared" ref="J4:J23" si="1">IF(I4&gt;=83,"Brachy",IF(I4&lt;=75,"Dolicho","Meso"))</f>
        <v>Meso</v>
      </c>
      <c r="L4" s="24"/>
      <c r="AC4" s="26"/>
      <c r="AD4" s="27"/>
      <c r="AE4" s="27"/>
      <c r="AF4" s="27"/>
      <c r="AG4" s="75" t="b">
        <f t="shared" ref="AG4:AG49" si="2">IF(A4&gt;0,IF($J4="Brachy",$I4))</f>
        <v>0</v>
      </c>
      <c r="AH4" s="75" t="b">
        <f t="shared" ref="AH4:AH49" si="3">IF(AND(A4=0,D4=0,E4=0,F4=0),IF($J4="Brachy",$I4))</f>
        <v>0</v>
      </c>
      <c r="AI4" s="75" t="b">
        <f t="shared" ref="AI4:AI49" si="4">IF(OR(D4&gt;0,E4&gt;0,F4&gt;0),IF($J4="Brachy",$I4))</f>
        <v>0</v>
      </c>
      <c r="AJ4" s="75" t="b">
        <f t="shared" ref="AJ4:AJ49" si="5">IF(A4&gt;0,IF($J4="Meso",$I4))</f>
        <v>0</v>
      </c>
      <c r="AK4" s="75" t="b">
        <f t="shared" ref="AK4:AK49" si="6">IF(AND(A4=0,D4=0,E4=0,F4=0),IF($J4="Meso",$I4))</f>
        <v>0</v>
      </c>
      <c r="AL4" s="75">
        <f t="shared" ref="AL4:AL49" si="7">IF(OR(D4&gt;0,E4&gt;0,F4&gt;0),IF($J4="Meso",$I4))</f>
        <v>79.8611111111111</v>
      </c>
      <c r="AM4" s="75" t="b">
        <f t="shared" ref="AM4:AM49" si="8">IF(A4&gt;0,IF($J4="Dolicho",$I4))</f>
        <v>0</v>
      </c>
      <c r="AN4" s="75" t="b">
        <f t="shared" ref="AN4:AN49" si="9">IF(AND(A4=0,D4=0,E4=0,F4=0),IF($J4="Dolicho",$I4))</f>
        <v>0</v>
      </c>
      <c r="AO4" s="75" t="b">
        <f t="shared" ref="AO4:AO49" si="10">IF(OR(D4&gt;0,E4&gt;0,F4&gt;0),IF($J4="Dolicho",$I4))</f>
        <v>0</v>
      </c>
      <c r="AP4" s="75">
        <f t="shared" ref="AP4:AP49" si="11">COUNT(AG4:AO4)</f>
        <v>1</v>
      </c>
      <c r="AQ4" s="27"/>
    </row>
    <row r="5" spans="1:43" s="25" customFormat="1" x14ac:dyDescent="0.25">
      <c r="A5" s="52"/>
      <c r="B5" s="53"/>
      <c r="C5" s="53"/>
      <c r="D5" s="54">
        <v>6</v>
      </c>
      <c r="E5" s="55"/>
      <c r="F5" s="55"/>
      <c r="G5">
        <v>6.25</v>
      </c>
      <c r="H5">
        <v>7.5</v>
      </c>
      <c r="I5" s="56">
        <f t="shared" si="0"/>
        <v>83.333333333333343</v>
      </c>
      <c r="J5" s="10" t="str">
        <f t="shared" si="1"/>
        <v>Brachy</v>
      </c>
      <c r="L5" s="24"/>
      <c r="AC5" s="26"/>
      <c r="AD5" s="27"/>
      <c r="AE5" s="27"/>
      <c r="AF5" s="27"/>
      <c r="AG5" s="75" t="b">
        <f t="shared" si="2"/>
        <v>0</v>
      </c>
      <c r="AH5" s="75" t="b">
        <f t="shared" si="3"/>
        <v>0</v>
      </c>
      <c r="AI5" s="75">
        <f t="shared" si="4"/>
        <v>83.333333333333343</v>
      </c>
      <c r="AJ5" s="75" t="b">
        <f t="shared" si="5"/>
        <v>0</v>
      </c>
      <c r="AK5" s="75" t="b">
        <f t="shared" si="6"/>
        <v>0</v>
      </c>
      <c r="AL5" s="75" t="b">
        <f t="shared" si="7"/>
        <v>0</v>
      </c>
      <c r="AM5" s="75" t="b">
        <f t="shared" si="8"/>
        <v>0</v>
      </c>
      <c r="AN5" s="75" t="b">
        <f t="shared" si="9"/>
        <v>0</v>
      </c>
      <c r="AO5" s="75" t="b">
        <f t="shared" si="10"/>
        <v>0</v>
      </c>
      <c r="AP5" s="75">
        <f t="shared" si="11"/>
        <v>1</v>
      </c>
      <c r="AQ5" s="27"/>
    </row>
    <row r="6" spans="1:43" x14ac:dyDescent="0.25">
      <c r="A6" s="52"/>
      <c r="B6" s="53"/>
      <c r="C6" s="53"/>
      <c r="D6" s="54">
        <v>3</v>
      </c>
      <c r="E6" s="55"/>
      <c r="F6" s="55"/>
      <c r="G6">
        <v>6.25</v>
      </c>
      <c r="H6">
        <v>7.75</v>
      </c>
      <c r="I6" s="56">
        <f t="shared" si="0"/>
        <v>80.645161290322577</v>
      </c>
      <c r="J6" s="10" t="str">
        <f t="shared" si="1"/>
        <v>Meso</v>
      </c>
      <c r="L6" s="11" t="s">
        <v>1</v>
      </c>
      <c r="M6" s="28" t="s">
        <v>4</v>
      </c>
      <c r="N6" s="25"/>
      <c r="O6" s="25"/>
      <c r="AC6" s="4"/>
      <c r="AD6" s="4"/>
      <c r="AE6" s="4"/>
      <c r="AF6" s="4"/>
      <c r="AG6" s="75" t="b">
        <f t="shared" si="2"/>
        <v>0</v>
      </c>
      <c r="AH6" s="75" t="b">
        <f t="shared" si="3"/>
        <v>0</v>
      </c>
      <c r="AI6" s="75" t="b">
        <f t="shared" si="4"/>
        <v>0</v>
      </c>
      <c r="AJ6" s="75" t="b">
        <f t="shared" si="5"/>
        <v>0</v>
      </c>
      <c r="AK6" s="75" t="b">
        <f t="shared" si="6"/>
        <v>0</v>
      </c>
      <c r="AL6" s="75">
        <f t="shared" si="7"/>
        <v>80.645161290322577</v>
      </c>
      <c r="AM6" s="75" t="b">
        <f t="shared" si="8"/>
        <v>0</v>
      </c>
      <c r="AN6" s="75" t="b">
        <f t="shared" si="9"/>
        <v>0</v>
      </c>
      <c r="AO6" s="75" t="b">
        <f t="shared" si="10"/>
        <v>0</v>
      </c>
      <c r="AP6" s="75">
        <f t="shared" si="11"/>
        <v>1</v>
      </c>
      <c r="AQ6" s="1"/>
    </row>
    <row r="7" spans="1:43" ht="15.75" thickBot="1" x14ac:dyDescent="0.3">
      <c r="A7" s="52"/>
      <c r="B7" s="53"/>
      <c r="C7" s="53"/>
      <c r="D7" s="54">
        <v>6</v>
      </c>
      <c r="E7" s="55"/>
      <c r="F7" s="55"/>
      <c r="G7">
        <v>6.25</v>
      </c>
      <c r="H7">
        <v>8</v>
      </c>
      <c r="I7" s="56">
        <f t="shared" si="0"/>
        <v>78.125</v>
      </c>
      <c r="J7" s="10" t="str">
        <f t="shared" si="1"/>
        <v>Meso</v>
      </c>
      <c r="L7" s="28" t="s">
        <v>8</v>
      </c>
      <c r="M7" s="29" t="s">
        <v>7</v>
      </c>
      <c r="N7" s="29" t="s">
        <v>6</v>
      </c>
      <c r="O7" s="29" t="s">
        <v>5</v>
      </c>
      <c r="P7" s="30" t="s">
        <v>0</v>
      </c>
      <c r="AC7" s="4"/>
      <c r="AD7" s="6"/>
      <c r="AE7" s="6"/>
      <c r="AF7" s="6"/>
      <c r="AG7" s="75" t="b">
        <f t="shared" si="2"/>
        <v>0</v>
      </c>
      <c r="AH7" s="75" t="b">
        <f t="shared" si="3"/>
        <v>0</v>
      </c>
      <c r="AI7" s="75" t="b">
        <f t="shared" si="4"/>
        <v>0</v>
      </c>
      <c r="AJ7" s="75" t="b">
        <f t="shared" si="5"/>
        <v>0</v>
      </c>
      <c r="AK7" s="75" t="b">
        <f t="shared" si="6"/>
        <v>0</v>
      </c>
      <c r="AL7" s="75">
        <f t="shared" si="7"/>
        <v>78.125</v>
      </c>
      <c r="AM7" s="75" t="b">
        <f t="shared" si="8"/>
        <v>0</v>
      </c>
      <c r="AN7" s="75" t="b">
        <f t="shared" si="9"/>
        <v>0</v>
      </c>
      <c r="AO7" s="75" t="b">
        <f t="shared" si="10"/>
        <v>0</v>
      </c>
      <c r="AP7" s="75">
        <f t="shared" si="11"/>
        <v>1</v>
      </c>
      <c r="AQ7" s="2"/>
    </row>
    <row r="8" spans="1:43" ht="15.75" thickTop="1" x14ac:dyDescent="0.25">
      <c r="A8" s="52"/>
      <c r="B8" s="53"/>
      <c r="C8" s="53"/>
      <c r="D8" s="54">
        <v>6</v>
      </c>
      <c r="E8" s="55"/>
      <c r="F8" s="55"/>
      <c r="G8">
        <v>5.75</v>
      </c>
      <c r="H8">
        <v>8</v>
      </c>
      <c r="I8" s="56">
        <f t="shared" si="0"/>
        <v>71.875</v>
      </c>
      <c r="J8" s="10" t="str">
        <f t="shared" si="1"/>
        <v>Dolicho</v>
      </c>
      <c r="L8" s="82" t="s">
        <v>14</v>
      </c>
      <c r="M8">
        <f>COUNT(AG4:AG49)</f>
        <v>5</v>
      </c>
      <c r="N8">
        <f>COUNT(AJ4:AJ49)</f>
        <v>8</v>
      </c>
      <c r="O8">
        <f>COUNT(AM4:AM49)</f>
        <v>5</v>
      </c>
      <c r="P8" s="85">
        <f>SUM(M8:O8)</f>
        <v>18</v>
      </c>
      <c r="AC8" s="4"/>
      <c r="AD8" s="7"/>
      <c r="AE8" s="7"/>
      <c r="AF8" s="7"/>
      <c r="AG8" s="75" t="b">
        <f t="shared" si="2"/>
        <v>0</v>
      </c>
      <c r="AH8" s="75" t="b">
        <f t="shared" si="3"/>
        <v>0</v>
      </c>
      <c r="AI8" s="75" t="b">
        <f t="shared" si="4"/>
        <v>0</v>
      </c>
      <c r="AJ8" s="75" t="b">
        <f t="shared" si="5"/>
        <v>0</v>
      </c>
      <c r="AK8" s="75" t="b">
        <f t="shared" si="6"/>
        <v>0</v>
      </c>
      <c r="AL8" s="75" t="b">
        <f t="shared" si="7"/>
        <v>0</v>
      </c>
      <c r="AM8" s="75" t="b">
        <f t="shared" si="8"/>
        <v>0</v>
      </c>
      <c r="AN8" s="75" t="b">
        <f t="shared" si="9"/>
        <v>0</v>
      </c>
      <c r="AO8" s="75">
        <f t="shared" si="10"/>
        <v>71.875</v>
      </c>
      <c r="AP8" s="75">
        <f t="shared" si="11"/>
        <v>1</v>
      </c>
      <c r="AQ8" s="2"/>
    </row>
    <row r="9" spans="1:43" x14ac:dyDescent="0.25">
      <c r="A9" s="57">
        <v>6</v>
      </c>
      <c r="B9" s="53"/>
      <c r="C9" s="53"/>
      <c r="D9" s="55"/>
      <c r="E9" s="55"/>
      <c r="F9" s="55"/>
      <c r="G9">
        <v>6.5</v>
      </c>
      <c r="H9">
        <v>7.5</v>
      </c>
      <c r="I9" s="56">
        <f t="shared" si="0"/>
        <v>86.666666666666671</v>
      </c>
      <c r="J9" s="10" t="str">
        <f t="shared" si="1"/>
        <v>Brachy</v>
      </c>
      <c r="L9" s="83" t="s">
        <v>36</v>
      </c>
      <c r="M9">
        <f>COUNT(AH4:AH49)</f>
        <v>0</v>
      </c>
      <c r="N9">
        <f>COUNT(AK4:AK49)</f>
        <v>4</v>
      </c>
      <c r="O9">
        <f>COUNT(AN4:AN49)</f>
        <v>3</v>
      </c>
      <c r="P9" s="85">
        <f>SUM(M9:O9)</f>
        <v>7</v>
      </c>
      <c r="AC9" s="4"/>
      <c r="AD9" s="4"/>
      <c r="AE9" s="4"/>
      <c r="AF9" s="4"/>
      <c r="AG9" s="75">
        <f t="shared" si="2"/>
        <v>86.666666666666671</v>
      </c>
      <c r="AH9" s="75" t="b">
        <f t="shared" si="3"/>
        <v>0</v>
      </c>
      <c r="AI9" s="75" t="b">
        <f t="shared" si="4"/>
        <v>0</v>
      </c>
      <c r="AJ9" s="75" t="b">
        <f t="shared" si="5"/>
        <v>0</v>
      </c>
      <c r="AK9" s="75" t="b">
        <f t="shared" si="6"/>
        <v>0</v>
      </c>
      <c r="AL9" s="75" t="b">
        <f t="shared" si="7"/>
        <v>0</v>
      </c>
      <c r="AM9" s="75" t="b">
        <f t="shared" si="8"/>
        <v>0</v>
      </c>
      <c r="AN9" s="75" t="b">
        <f t="shared" si="9"/>
        <v>0</v>
      </c>
      <c r="AO9" s="75" t="b">
        <f t="shared" si="10"/>
        <v>0</v>
      </c>
      <c r="AP9" s="75">
        <f t="shared" si="11"/>
        <v>1</v>
      </c>
      <c r="AQ9" s="3"/>
    </row>
    <row r="10" spans="1:43" x14ac:dyDescent="0.25">
      <c r="A10" s="52"/>
      <c r="B10" s="53"/>
      <c r="C10" s="53"/>
      <c r="D10" s="55"/>
      <c r="E10" s="54">
        <v>2</v>
      </c>
      <c r="F10" s="55"/>
      <c r="G10">
        <v>6.5</v>
      </c>
      <c r="H10">
        <v>7.75</v>
      </c>
      <c r="I10" s="56">
        <f t="shared" si="0"/>
        <v>83.870967741935488</v>
      </c>
      <c r="J10" s="10" t="str">
        <f t="shared" si="1"/>
        <v>Brachy</v>
      </c>
      <c r="L10" s="84" t="s">
        <v>37</v>
      </c>
      <c r="M10">
        <f>COUNT(AI4:AI49)</f>
        <v>8</v>
      </c>
      <c r="N10">
        <f>COUNT(AL4:AL49)</f>
        <v>7</v>
      </c>
      <c r="O10">
        <f>COUNT(AO4:AO49)</f>
        <v>6</v>
      </c>
      <c r="P10" s="86">
        <f>SUM(M10:O10)</f>
        <v>21</v>
      </c>
      <c r="AC10" s="4"/>
      <c r="AD10" s="4"/>
      <c r="AE10" s="4"/>
      <c r="AF10" s="4"/>
      <c r="AG10" s="75" t="b">
        <f t="shared" si="2"/>
        <v>0</v>
      </c>
      <c r="AH10" s="75" t="b">
        <f t="shared" si="3"/>
        <v>0</v>
      </c>
      <c r="AI10" s="75">
        <f t="shared" si="4"/>
        <v>83.870967741935488</v>
      </c>
      <c r="AJ10" s="75" t="b">
        <f t="shared" si="5"/>
        <v>0</v>
      </c>
      <c r="AK10" s="75" t="b">
        <f t="shared" si="6"/>
        <v>0</v>
      </c>
      <c r="AL10" s="75" t="b">
        <f t="shared" si="7"/>
        <v>0</v>
      </c>
      <c r="AM10" s="75" t="b">
        <f t="shared" si="8"/>
        <v>0</v>
      </c>
      <c r="AN10" s="75" t="b">
        <f t="shared" si="9"/>
        <v>0</v>
      </c>
      <c r="AO10" s="75" t="b">
        <f t="shared" si="10"/>
        <v>0</v>
      </c>
      <c r="AP10" s="75">
        <f t="shared" si="11"/>
        <v>1</v>
      </c>
      <c r="AQ10" s="3"/>
    </row>
    <row r="11" spans="1:43" x14ac:dyDescent="0.25">
      <c r="A11" s="52"/>
      <c r="B11" s="53"/>
      <c r="C11" s="53"/>
      <c r="D11" s="55"/>
      <c r="E11" s="54">
        <v>2</v>
      </c>
      <c r="F11" s="55"/>
      <c r="G11">
        <v>7</v>
      </c>
      <c r="H11">
        <v>7.5</v>
      </c>
      <c r="I11" s="56">
        <f t="shared" si="0"/>
        <v>93.333333333333329</v>
      </c>
      <c r="J11" s="10" t="str">
        <f t="shared" si="1"/>
        <v>Brachy</v>
      </c>
      <c r="L11" s="76" t="s">
        <v>35</v>
      </c>
      <c r="M11" s="77">
        <f>SUM(M8:M10)</f>
        <v>13</v>
      </c>
      <c r="N11" s="77">
        <f>SUM(N8:N10)</f>
        <v>19</v>
      </c>
      <c r="O11" s="88">
        <f>SUM(O8:O10)</f>
        <v>14</v>
      </c>
      <c r="P11" s="87">
        <f>SUM(M11:O11)</f>
        <v>46</v>
      </c>
      <c r="AC11" s="4"/>
      <c r="AD11" s="4"/>
      <c r="AE11" s="4"/>
      <c r="AF11" s="4"/>
      <c r="AG11" s="75" t="b">
        <f t="shared" si="2"/>
        <v>0</v>
      </c>
      <c r="AH11" s="75" t="b">
        <f t="shared" si="3"/>
        <v>0</v>
      </c>
      <c r="AI11" s="75">
        <f t="shared" si="4"/>
        <v>93.333333333333329</v>
      </c>
      <c r="AJ11" s="75" t="b">
        <f t="shared" si="5"/>
        <v>0</v>
      </c>
      <c r="AK11" s="75" t="b">
        <f t="shared" si="6"/>
        <v>0</v>
      </c>
      <c r="AL11" s="75" t="b">
        <f t="shared" si="7"/>
        <v>0</v>
      </c>
      <c r="AM11" s="75" t="b">
        <f t="shared" si="8"/>
        <v>0</v>
      </c>
      <c r="AN11" s="75" t="b">
        <f t="shared" si="9"/>
        <v>0</v>
      </c>
      <c r="AO11" s="75" t="b">
        <f t="shared" si="10"/>
        <v>0</v>
      </c>
      <c r="AP11" s="75">
        <f t="shared" si="11"/>
        <v>1</v>
      </c>
      <c r="AQ11" s="1"/>
    </row>
    <row r="12" spans="1:43" x14ac:dyDescent="0.25">
      <c r="A12" s="57">
        <v>6</v>
      </c>
      <c r="B12" s="53"/>
      <c r="C12" s="53"/>
      <c r="D12" s="55"/>
      <c r="E12" s="55"/>
      <c r="F12" s="55"/>
      <c r="G12">
        <v>6</v>
      </c>
      <c r="H12">
        <v>7.5</v>
      </c>
      <c r="I12" s="56">
        <f t="shared" si="0"/>
        <v>80</v>
      </c>
      <c r="J12" s="10" t="str">
        <f t="shared" si="1"/>
        <v>Meso</v>
      </c>
      <c r="L12" s="17"/>
      <c r="M12" s="18"/>
      <c r="N12" s="18"/>
      <c r="O12" s="18"/>
      <c r="P12" s="19"/>
      <c r="AC12" s="4"/>
      <c r="AD12" s="4"/>
      <c r="AE12" s="4"/>
      <c r="AF12" s="4"/>
      <c r="AG12" s="75" t="b">
        <f t="shared" si="2"/>
        <v>0</v>
      </c>
      <c r="AH12" s="75" t="b">
        <f t="shared" si="3"/>
        <v>0</v>
      </c>
      <c r="AI12" s="75" t="b">
        <f t="shared" si="4"/>
        <v>0</v>
      </c>
      <c r="AJ12" s="75">
        <f t="shared" si="5"/>
        <v>80</v>
      </c>
      <c r="AK12" s="75" t="b">
        <f t="shared" si="6"/>
        <v>0</v>
      </c>
      <c r="AL12" s="75" t="b">
        <f t="shared" si="7"/>
        <v>0</v>
      </c>
      <c r="AM12" s="75" t="b">
        <f t="shared" si="8"/>
        <v>0</v>
      </c>
      <c r="AN12" s="75" t="b">
        <f t="shared" si="9"/>
        <v>0</v>
      </c>
      <c r="AO12" s="75" t="b">
        <f t="shared" si="10"/>
        <v>0</v>
      </c>
      <c r="AP12" s="75">
        <f t="shared" si="11"/>
        <v>1</v>
      </c>
      <c r="AQ12" s="4"/>
    </row>
    <row r="13" spans="1:43" x14ac:dyDescent="0.25">
      <c r="A13" s="52"/>
      <c r="B13" s="53"/>
      <c r="C13" s="53"/>
      <c r="D13" s="55"/>
      <c r="E13" s="54">
        <v>2</v>
      </c>
      <c r="F13" s="55"/>
      <c r="G13">
        <v>6</v>
      </c>
      <c r="H13">
        <v>7.25</v>
      </c>
      <c r="I13" s="56">
        <f t="shared" si="0"/>
        <v>82.758620689655174</v>
      </c>
      <c r="J13" s="10" t="str">
        <f t="shared" si="1"/>
        <v>Meso</v>
      </c>
      <c r="L13" s="11" t="s">
        <v>2</v>
      </c>
      <c r="M13" s="8" t="str">
        <f>M7</f>
        <v>Brachy</v>
      </c>
      <c r="N13" s="8" t="str">
        <f>N7</f>
        <v>Meso</v>
      </c>
      <c r="O13" s="8" t="str">
        <f>O7</f>
        <v>Dolicho</v>
      </c>
      <c r="AC13" s="4"/>
      <c r="AD13" s="4"/>
      <c r="AE13" s="4"/>
      <c r="AF13" s="4"/>
      <c r="AG13" s="75" t="b">
        <f t="shared" si="2"/>
        <v>0</v>
      </c>
      <c r="AH13" s="75" t="b">
        <f t="shared" si="3"/>
        <v>0</v>
      </c>
      <c r="AI13" s="75" t="b">
        <f t="shared" si="4"/>
        <v>0</v>
      </c>
      <c r="AJ13" s="75" t="b">
        <f t="shared" si="5"/>
        <v>0</v>
      </c>
      <c r="AK13" s="75" t="b">
        <f t="shared" si="6"/>
        <v>0</v>
      </c>
      <c r="AL13" s="75">
        <f t="shared" si="7"/>
        <v>82.758620689655174</v>
      </c>
      <c r="AM13" s="75" t="b">
        <f t="shared" si="8"/>
        <v>0</v>
      </c>
      <c r="AN13" s="75" t="b">
        <f t="shared" si="9"/>
        <v>0</v>
      </c>
      <c r="AO13" s="75" t="b">
        <f t="shared" si="10"/>
        <v>0</v>
      </c>
      <c r="AP13" s="75">
        <f t="shared" si="11"/>
        <v>1</v>
      </c>
      <c r="AQ13" s="1"/>
    </row>
    <row r="14" spans="1:43" x14ac:dyDescent="0.25">
      <c r="A14" s="52"/>
      <c r="B14" s="53"/>
      <c r="C14" s="53"/>
      <c r="D14" s="55"/>
      <c r="E14" s="54">
        <v>2</v>
      </c>
      <c r="F14" s="55"/>
      <c r="G14">
        <v>6</v>
      </c>
      <c r="H14">
        <v>8</v>
      </c>
      <c r="I14" s="56">
        <f t="shared" si="0"/>
        <v>75</v>
      </c>
      <c r="J14" s="10" t="str">
        <f t="shared" si="1"/>
        <v>Dolicho</v>
      </c>
      <c r="L14" s="32" t="str">
        <f>L8</f>
        <v>Eur</v>
      </c>
      <c r="M14" s="12">
        <f t="shared" ref="M14:O16" si="12">$P8*M$11/$P$11</f>
        <v>5.0869565217391308</v>
      </c>
      <c r="N14" s="12">
        <f t="shared" si="12"/>
        <v>7.4347826086956523</v>
      </c>
      <c r="O14" s="38">
        <f t="shared" si="12"/>
        <v>5.4782608695652177</v>
      </c>
      <c r="AC14" s="4"/>
      <c r="AD14" s="4"/>
      <c r="AE14" s="4"/>
      <c r="AF14" s="4"/>
      <c r="AG14" s="75" t="b">
        <f t="shared" si="2"/>
        <v>0</v>
      </c>
      <c r="AH14" s="75" t="b">
        <f t="shared" si="3"/>
        <v>0</v>
      </c>
      <c r="AI14" s="75" t="b">
        <f t="shared" si="4"/>
        <v>0</v>
      </c>
      <c r="AJ14" s="75" t="b">
        <f t="shared" si="5"/>
        <v>0</v>
      </c>
      <c r="AK14" s="75" t="b">
        <f t="shared" si="6"/>
        <v>0</v>
      </c>
      <c r="AL14" s="75" t="b">
        <f t="shared" si="7"/>
        <v>0</v>
      </c>
      <c r="AM14" s="75" t="b">
        <f t="shared" si="8"/>
        <v>0</v>
      </c>
      <c r="AN14" s="75" t="b">
        <f t="shared" si="9"/>
        <v>0</v>
      </c>
      <c r="AO14" s="75">
        <f t="shared" si="10"/>
        <v>75</v>
      </c>
      <c r="AP14" s="75">
        <f t="shared" si="11"/>
        <v>1</v>
      </c>
    </row>
    <row r="15" spans="1:43" x14ac:dyDescent="0.25">
      <c r="A15" s="52"/>
      <c r="B15" s="53"/>
      <c r="C15" s="53"/>
      <c r="D15" s="55"/>
      <c r="E15" s="54">
        <v>2</v>
      </c>
      <c r="F15" s="55"/>
      <c r="G15">
        <v>6.75</v>
      </c>
      <c r="H15">
        <v>8.5</v>
      </c>
      <c r="I15" s="56">
        <f t="shared" si="0"/>
        <v>79.411764705882348</v>
      </c>
      <c r="J15" s="10" t="str">
        <f t="shared" si="1"/>
        <v>Meso</v>
      </c>
      <c r="L15" s="32" t="str">
        <f>L9</f>
        <v>Afr/WAsia</v>
      </c>
      <c r="M15" s="12">
        <f t="shared" si="12"/>
        <v>1.9782608695652173</v>
      </c>
      <c r="N15" s="12">
        <f t="shared" si="12"/>
        <v>2.8913043478260869</v>
      </c>
      <c r="O15" s="39">
        <f t="shared" si="12"/>
        <v>2.1304347826086958</v>
      </c>
      <c r="AC15" s="4"/>
      <c r="AD15" s="4"/>
      <c r="AE15" s="4"/>
      <c r="AF15" s="4"/>
      <c r="AG15" s="75" t="b">
        <f t="shared" si="2"/>
        <v>0</v>
      </c>
      <c r="AH15" s="75" t="b">
        <f t="shared" si="3"/>
        <v>0</v>
      </c>
      <c r="AI15" s="75" t="b">
        <f t="shared" si="4"/>
        <v>0</v>
      </c>
      <c r="AJ15" s="75" t="b">
        <f t="shared" si="5"/>
        <v>0</v>
      </c>
      <c r="AK15" s="75" t="b">
        <f t="shared" si="6"/>
        <v>0</v>
      </c>
      <c r="AL15" s="75">
        <f t="shared" si="7"/>
        <v>79.411764705882348</v>
      </c>
      <c r="AM15" s="75" t="b">
        <f t="shared" si="8"/>
        <v>0</v>
      </c>
      <c r="AN15" s="75" t="b">
        <f t="shared" si="9"/>
        <v>0</v>
      </c>
      <c r="AO15" s="75" t="b">
        <f t="shared" si="10"/>
        <v>0</v>
      </c>
      <c r="AP15" s="75">
        <f t="shared" si="11"/>
        <v>1</v>
      </c>
    </row>
    <row r="16" spans="1:43" x14ac:dyDescent="0.25">
      <c r="A16" s="52"/>
      <c r="B16" s="58">
        <v>4</v>
      </c>
      <c r="C16" s="53"/>
      <c r="D16" s="55"/>
      <c r="E16" s="55"/>
      <c r="F16" s="55"/>
      <c r="G16">
        <v>6</v>
      </c>
      <c r="H16">
        <v>7.25</v>
      </c>
      <c r="I16" s="56">
        <f t="shared" si="0"/>
        <v>82.758620689655174</v>
      </c>
      <c r="J16" s="10" t="str">
        <f t="shared" si="1"/>
        <v>Meso</v>
      </c>
      <c r="L16" s="32" t="str">
        <f>L10</f>
        <v>EAsia/Hisp/NatAmer</v>
      </c>
      <c r="M16" s="42">
        <f t="shared" si="12"/>
        <v>5.9347826086956523</v>
      </c>
      <c r="N16" s="43">
        <f t="shared" si="12"/>
        <v>8.6739130434782616</v>
      </c>
      <c r="O16" s="44">
        <f t="shared" si="12"/>
        <v>6.3913043478260869</v>
      </c>
      <c r="AC16" s="4"/>
      <c r="AD16" s="4"/>
      <c r="AE16" s="4"/>
      <c r="AF16" s="4"/>
      <c r="AG16" s="75" t="b">
        <f t="shared" si="2"/>
        <v>0</v>
      </c>
      <c r="AH16" s="75" t="b">
        <f t="shared" si="3"/>
        <v>0</v>
      </c>
      <c r="AI16" s="75" t="b">
        <f t="shared" si="4"/>
        <v>0</v>
      </c>
      <c r="AJ16" s="75" t="b">
        <f t="shared" si="5"/>
        <v>0</v>
      </c>
      <c r="AK16" s="75">
        <f t="shared" si="6"/>
        <v>82.758620689655174</v>
      </c>
      <c r="AL16" s="75" t="b">
        <f t="shared" si="7"/>
        <v>0</v>
      </c>
      <c r="AM16" s="75" t="b">
        <f t="shared" si="8"/>
        <v>0</v>
      </c>
      <c r="AN16" s="75" t="b">
        <f t="shared" si="9"/>
        <v>0</v>
      </c>
      <c r="AO16" s="75" t="b">
        <f t="shared" si="10"/>
        <v>0</v>
      </c>
      <c r="AP16" s="75">
        <f t="shared" si="11"/>
        <v>1</v>
      </c>
    </row>
    <row r="17" spans="1:42" x14ac:dyDescent="0.25">
      <c r="A17" s="52"/>
      <c r="B17" s="53"/>
      <c r="C17" s="53"/>
      <c r="D17" s="55"/>
      <c r="E17" s="54">
        <v>2</v>
      </c>
      <c r="F17" s="55"/>
      <c r="G17">
        <v>6</v>
      </c>
      <c r="H17">
        <v>8</v>
      </c>
      <c r="I17" s="56">
        <f t="shared" si="0"/>
        <v>75</v>
      </c>
      <c r="J17" s="10" t="str">
        <f t="shared" si="1"/>
        <v>Dolicho</v>
      </c>
      <c r="AC17" s="4"/>
      <c r="AD17" s="4"/>
      <c r="AE17" s="4"/>
      <c r="AF17" s="4"/>
      <c r="AG17" s="75" t="b">
        <f t="shared" si="2"/>
        <v>0</v>
      </c>
      <c r="AH17" s="75" t="b">
        <f t="shared" si="3"/>
        <v>0</v>
      </c>
      <c r="AI17" s="75" t="b">
        <f t="shared" si="4"/>
        <v>0</v>
      </c>
      <c r="AJ17" s="75" t="b">
        <f t="shared" si="5"/>
        <v>0</v>
      </c>
      <c r="AK17" s="75" t="b">
        <f t="shared" si="6"/>
        <v>0</v>
      </c>
      <c r="AL17" s="75" t="b">
        <f t="shared" si="7"/>
        <v>0</v>
      </c>
      <c r="AM17" s="75" t="b">
        <f t="shared" si="8"/>
        <v>0</v>
      </c>
      <c r="AN17" s="75" t="b">
        <f t="shared" si="9"/>
        <v>0</v>
      </c>
      <c r="AO17" s="75">
        <f t="shared" si="10"/>
        <v>75</v>
      </c>
      <c r="AP17" s="75">
        <f t="shared" si="11"/>
        <v>1</v>
      </c>
    </row>
    <row r="18" spans="1:42" x14ac:dyDescent="0.25">
      <c r="A18" s="57">
        <v>6</v>
      </c>
      <c r="B18" s="53"/>
      <c r="C18" s="53"/>
      <c r="D18" s="55"/>
      <c r="E18" s="55"/>
      <c r="F18" s="55"/>
      <c r="G18">
        <v>6</v>
      </c>
      <c r="H18">
        <v>8</v>
      </c>
      <c r="I18" s="56">
        <f t="shared" si="0"/>
        <v>75</v>
      </c>
      <c r="J18" s="10" t="str">
        <f t="shared" si="1"/>
        <v>Dolicho</v>
      </c>
      <c r="L18" s="36" t="s">
        <v>12</v>
      </c>
      <c r="M18" s="37"/>
      <c r="N18" s="10"/>
      <c r="O18" s="10"/>
      <c r="AC18" s="4"/>
      <c r="AD18" s="4"/>
      <c r="AE18" s="4"/>
      <c r="AF18" s="4"/>
      <c r="AG18" s="75" t="b">
        <f t="shared" si="2"/>
        <v>0</v>
      </c>
      <c r="AH18" s="75" t="b">
        <f t="shared" si="3"/>
        <v>0</v>
      </c>
      <c r="AI18" s="75" t="b">
        <f t="shared" si="4"/>
        <v>0</v>
      </c>
      <c r="AJ18" s="75" t="b">
        <f t="shared" si="5"/>
        <v>0</v>
      </c>
      <c r="AK18" s="75" t="b">
        <f t="shared" si="6"/>
        <v>0</v>
      </c>
      <c r="AL18" s="75" t="b">
        <f t="shared" si="7"/>
        <v>0</v>
      </c>
      <c r="AM18" s="75">
        <f t="shared" si="8"/>
        <v>75</v>
      </c>
      <c r="AN18" s="75" t="b">
        <f t="shared" si="9"/>
        <v>0</v>
      </c>
      <c r="AO18" s="75" t="b">
        <f t="shared" si="10"/>
        <v>0</v>
      </c>
      <c r="AP18" s="75">
        <f t="shared" si="11"/>
        <v>1</v>
      </c>
    </row>
    <row r="19" spans="1:42" x14ac:dyDescent="0.25">
      <c r="A19" s="57">
        <v>6</v>
      </c>
      <c r="B19" s="53"/>
      <c r="C19" s="53"/>
      <c r="D19" s="55"/>
      <c r="E19" s="55"/>
      <c r="F19" s="55"/>
      <c r="G19">
        <v>6</v>
      </c>
      <c r="H19">
        <v>8</v>
      </c>
      <c r="I19" s="56">
        <f t="shared" si="0"/>
        <v>75</v>
      </c>
      <c r="J19" s="10" t="str">
        <f t="shared" si="1"/>
        <v>Dolicho</v>
      </c>
      <c r="M19" s="14"/>
      <c r="O19" s="15"/>
      <c r="AC19" s="4"/>
      <c r="AD19" s="4"/>
      <c r="AE19" s="4"/>
      <c r="AF19" s="4"/>
      <c r="AG19" s="75" t="b">
        <f t="shared" si="2"/>
        <v>0</v>
      </c>
      <c r="AH19" s="75" t="b">
        <f t="shared" si="3"/>
        <v>0</v>
      </c>
      <c r="AI19" s="75" t="b">
        <f t="shared" si="4"/>
        <v>0</v>
      </c>
      <c r="AJ19" s="75" t="b">
        <f t="shared" si="5"/>
        <v>0</v>
      </c>
      <c r="AK19" s="75" t="b">
        <f t="shared" si="6"/>
        <v>0</v>
      </c>
      <c r="AL19" s="75" t="b">
        <f t="shared" si="7"/>
        <v>0</v>
      </c>
      <c r="AM19" s="75">
        <f t="shared" si="8"/>
        <v>75</v>
      </c>
      <c r="AN19" s="75" t="b">
        <f t="shared" si="9"/>
        <v>0</v>
      </c>
      <c r="AO19" s="75" t="b">
        <f t="shared" si="10"/>
        <v>0</v>
      </c>
      <c r="AP19" s="75">
        <f t="shared" si="11"/>
        <v>1</v>
      </c>
    </row>
    <row r="20" spans="1:42" x14ac:dyDescent="0.25">
      <c r="A20" s="57">
        <v>6</v>
      </c>
      <c r="B20" s="53"/>
      <c r="C20" s="53"/>
      <c r="D20" s="55"/>
      <c r="E20" s="55"/>
      <c r="F20" s="55"/>
      <c r="G20">
        <v>6.25</v>
      </c>
      <c r="H20">
        <v>8</v>
      </c>
      <c r="I20" s="56">
        <f t="shared" si="0"/>
        <v>78.125</v>
      </c>
      <c r="J20" s="10" t="str">
        <f t="shared" si="1"/>
        <v>Meso</v>
      </c>
      <c r="L20" s="13" t="s">
        <v>3</v>
      </c>
      <c r="M20" s="8" t="str">
        <f>M7</f>
        <v>Brachy</v>
      </c>
      <c r="N20" s="8" t="str">
        <f t="shared" ref="N20:O20" si="13">N7</f>
        <v>Meso</v>
      </c>
      <c r="O20" s="8" t="str">
        <f t="shared" si="13"/>
        <v>Dolicho</v>
      </c>
      <c r="AC20" s="4"/>
      <c r="AD20" s="4"/>
      <c r="AE20" s="4"/>
      <c r="AF20" s="4"/>
      <c r="AG20" s="75" t="b">
        <f t="shared" si="2"/>
        <v>0</v>
      </c>
      <c r="AH20" s="75" t="b">
        <f t="shared" si="3"/>
        <v>0</v>
      </c>
      <c r="AI20" s="75" t="b">
        <f t="shared" si="4"/>
        <v>0</v>
      </c>
      <c r="AJ20" s="75">
        <f t="shared" si="5"/>
        <v>78.125</v>
      </c>
      <c r="AK20" s="75" t="b">
        <f t="shared" si="6"/>
        <v>0</v>
      </c>
      <c r="AL20" s="75" t="b">
        <f t="shared" si="7"/>
        <v>0</v>
      </c>
      <c r="AM20" s="75" t="b">
        <f t="shared" si="8"/>
        <v>0</v>
      </c>
      <c r="AN20" s="75" t="b">
        <f t="shared" si="9"/>
        <v>0</v>
      </c>
      <c r="AO20" s="75" t="b">
        <f t="shared" si="10"/>
        <v>0</v>
      </c>
      <c r="AP20" s="75">
        <f t="shared" si="11"/>
        <v>1</v>
      </c>
    </row>
    <row r="21" spans="1:42" x14ac:dyDescent="0.25">
      <c r="A21" s="57">
        <v>6</v>
      </c>
      <c r="B21" s="53"/>
      <c r="C21" s="53"/>
      <c r="D21" s="55"/>
      <c r="E21" s="55"/>
      <c r="F21" s="55"/>
      <c r="G21">
        <v>6</v>
      </c>
      <c r="H21">
        <v>7.5</v>
      </c>
      <c r="I21" s="56">
        <f t="shared" si="0"/>
        <v>80</v>
      </c>
      <c r="J21" s="10" t="str">
        <f t="shared" si="1"/>
        <v>Meso</v>
      </c>
      <c r="L21" s="32" t="str">
        <f>L8</f>
        <v>Eur</v>
      </c>
      <c r="M21" s="16">
        <f t="shared" ref="M21:O23" si="14">SIGN(M8-M14)*((M8-M14)^2)/M14/$M$25</f>
        <v>-3.8014404744083719E-4</v>
      </c>
      <c r="N21" s="16">
        <f t="shared" si="14"/>
        <v>1.0989164108256729E-2</v>
      </c>
      <c r="O21" s="89">
        <f t="shared" si="14"/>
        <v>-1.067797476115058E-2</v>
      </c>
      <c r="AC21" s="4"/>
      <c r="AD21" s="4"/>
      <c r="AE21" s="4"/>
      <c r="AF21" s="4"/>
      <c r="AG21" s="75" t="b">
        <f t="shared" si="2"/>
        <v>0</v>
      </c>
      <c r="AH21" s="75" t="b">
        <f t="shared" si="3"/>
        <v>0</v>
      </c>
      <c r="AI21" s="75" t="b">
        <f t="shared" si="4"/>
        <v>0</v>
      </c>
      <c r="AJ21" s="75">
        <f t="shared" si="5"/>
        <v>80</v>
      </c>
      <c r="AK21" s="75" t="b">
        <f t="shared" si="6"/>
        <v>0</v>
      </c>
      <c r="AL21" s="75" t="b">
        <f t="shared" si="7"/>
        <v>0</v>
      </c>
      <c r="AM21" s="75" t="b">
        <f t="shared" si="8"/>
        <v>0</v>
      </c>
      <c r="AN21" s="75" t="b">
        <f t="shared" si="9"/>
        <v>0</v>
      </c>
      <c r="AO21" s="75" t="b">
        <f t="shared" si="10"/>
        <v>0</v>
      </c>
      <c r="AP21" s="75">
        <f t="shared" si="11"/>
        <v>1</v>
      </c>
    </row>
    <row r="22" spans="1:42" x14ac:dyDescent="0.25">
      <c r="A22" s="59"/>
      <c r="B22" s="60"/>
      <c r="C22" s="61">
        <v>3</v>
      </c>
      <c r="D22" s="62"/>
      <c r="E22" s="62"/>
      <c r="F22" s="62"/>
      <c r="G22" s="63">
        <v>5.25</v>
      </c>
      <c r="H22" s="63">
        <v>6.5</v>
      </c>
      <c r="I22" s="64">
        <f t="shared" si="0"/>
        <v>80.769230769230774</v>
      </c>
      <c r="J22" s="65" t="str">
        <f t="shared" si="1"/>
        <v>Meso</v>
      </c>
      <c r="L22" s="32" t="str">
        <f t="shared" ref="L22:L23" si="15">L9</f>
        <v>Afr/WAsia</v>
      </c>
      <c r="M22" s="16">
        <f t="shared" si="14"/>
        <v>-0.50592420913781966</v>
      </c>
      <c r="N22" s="16">
        <f t="shared" si="14"/>
        <v>0.10872584218519946</v>
      </c>
      <c r="O22" s="78">
        <f t="shared" si="14"/>
        <v>9.0769088878729684E-2</v>
      </c>
      <c r="AC22" s="4"/>
      <c r="AD22" s="4"/>
      <c r="AE22" s="4"/>
      <c r="AF22" s="4"/>
      <c r="AG22" s="75" t="b">
        <f t="shared" si="2"/>
        <v>0</v>
      </c>
      <c r="AH22" s="75" t="b">
        <f t="shared" si="3"/>
        <v>0</v>
      </c>
      <c r="AI22" s="75" t="b">
        <f t="shared" si="4"/>
        <v>0</v>
      </c>
      <c r="AJ22" s="75" t="b">
        <f t="shared" si="5"/>
        <v>0</v>
      </c>
      <c r="AK22" s="75">
        <f t="shared" si="6"/>
        <v>80.769230769230774</v>
      </c>
      <c r="AL22" s="75" t="b">
        <f t="shared" si="7"/>
        <v>0</v>
      </c>
      <c r="AM22" s="75" t="b">
        <f t="shared" si="8"/>
        <v>0</v>
      </c>
      <c r="AN22" s="75" t="b">
        <f t="shared" si="9"/>
        <v>0</v>
      </c>
      <c r="AO22" s="75" t="b">
        <f t="shared" si="10"/>
        <v>0</v>
      </c>
      <c r="AP22" s="75">
        <f t="shared" si="11"/>
        <v>1</v>
      </c>
    </row>
    <row r="23" spans="1:42" x14ac:dyDescent="0.25">
      <c r="A23" s="66">
        <v>6</v>
      </c>
      <c r="B23" s="67"/>
      <c r="C23" s="67"/>
      <c r="D23" s="55"/>
      <c r="E23" s="55"/>
      <c r="F23" s="55"/>
      <c r="G23" s="68">
        <v>6</v>
      </c>
      <c r="H23" s="68">
        <v>8</v>
      </c>
      <c r="I23" s="56">
        <f t="shared" si="0"/>
        <v>75</v>
      </c>
      <c r="J23" s="10" t="str">
        <f t="shared" si="1"/>
        <v>Dolicho</v>
      </c>
      <c r="L23" s="32" t="str">
        <f t="shared" si="15"/>
        <v>EAsia/Hisp/NatAmer</v>
      </c>
      <c r="M23" s="79">
        <f t="shared" si="14"/>
        <v>0.18379285865108166</v>
      </c>
      <c r="N23" s="80">
        <f t="shared" si="14"/>
        <v>-8.2613804731007073E-2</v>
      </c>
      <c r="O23" s="81">
        <f t="shared" si="14"/>
        <v>-6.1269134993142543E-3</v>
      </c>
      <c r="AC23" s="4"/>
      <c r="AD23" s="4"/>
      <c r="AE23" s="4"/>
      <c r="AF23" s="4"/>
      <c r="AG23" s="75" t="b">
        <f t="shared" si="2"/>
        <v>0</v>
      </c>
      <c r="AH23" s="75" t="b">
        <f t="shared" si="3"/>
        <v>0</v>
      </c>
      <c r="AI23" s="75" t="b">
        <f t="shared" si="4"/>
        <v>0</v>
      </c>
      <c r="AJ23" s="75" t="b">
        <f t="shared" si="5"/>
        <v>0</v>
      </c>
      <c r="AK23" s="75" t="b">
        <f t="shared" si="6"/>
        <v>0</v>
      </c>
      <c r="AL23" s="75" t="b">
        <f t="shared" si="7"/>
        <v>0</v>
      </c>
      <c r="AM23" s="75">
        <f t="shared" si="8"/>
        <v>75</v>
      </c>
      <c r="AN23" s="75" t="b">
        <f t="shared" si="9"/>
        <v>0</v>
      </c>
      <c r="AO23" s="75" t="b">
        <f t="shared" si="10"/>
        <v>0</v>
      </c>
      <c r="AP23" s="75">
        <f t="shared" si="11"/>
        <v>1</v>
      </c>
    </row>
    <row r="24" spans="1:42" x14ac:dyDescent="0.25">
      <c r="A24" s="66">
        <v>6</v>
      </c>
      <c r="B24" s="67"/>
      <c r="C24" s="67"/>
      <c r="D24" s="55"/>
      <c r="E24" s="55"/>
      <c r="F24" s="55"/>
      <c r="G24" s="68">
        <v>6</v>
      </c>
      <c r="H24" s="68">
        <v>8</v>
      </c>
      <c r="I24" s="56">
        <f t="shared" si="0"/>
        <v>75</v>
      </c>
      <c r="J24" s="10" t="str">
        <f t="shared" ref="J24:J49" si="16">IF(I24&gt;=83,"Brachy",IF(I24&lt;=75,"Dolicho","Meso"))</f>
        <v>Dolicho</v>
      </c>
      <c r="AG24" s="75" t="b">
        <f t="shared" si="2"/>
        <v>0</v>
      </c>
      <c r="AH24" s="75" t="b">
        <f t="shared" si="3"/>
        <v>0</v>
      </c>
      <c r="AI24" s="75" t="b">
        <f t="shared" si="4"/>
        <v>0</v>
      </c>
      <c r="AJ24" s="75" t="b">
        <f t="shared" si="5"/>
        <v>0</v>
      </c>
      <c r="AK24" s="75" t="b">
        <f t="shared" si="6"/>
        <v>0</v>
      </c>
      <c r="AL24" s="75" t="b">
        <f t="shared" si="7"/>
        <v>0</v>
      </c>
      <c r="AM24" s="75">
        <f t="shared" si="8"/>
        <v>75</v>
      </c>
      <c r="AN24" s="75" t="b">
        <f t="shared" si="9"/>
        <v>0</v>
      </c>
      <c r="AO24" s="75" t="b">
        <f t="shared" si="10"/>
        <v>0</v>
      </c>
      <c r="AP24" s="75">
        <f t="shared" si="11"/>
        <v>1</v>
      </c>
    </row>
    <row r="25" spans="1:42" x14ac:dyDescent="0.25">
      <c r="A25" s="66">
        <v>6</v>
      </c>
      <c r="B25" s="67"/>
      <c r="C25" s="67"/>
      <c r="D25" s="55"/>
      <c r="E25" s="55"/>
      <c r="F25" s="55"/>
      <c r="G25" s="68">
        <v>6</v>
      </c>
      <c r="H25" s="68">
        <v>6.75</v>
      </c>
      <c r="I25" s="56">
        <f t="shared" si="0"/>
        <v>88.888888888888886</v>
      </c>
      <c r="J25" s="10" t="str">
        <f t="shared" si="16"/>
        <v>Brachy</v>
      </c>
      <c r="L25" s="34" t="s">
        <v>11</v>
      </c>
      <c r="M25" s="20">
        <f>SUM(M28:O30)</f>
        <v>3.9101921470342522</v>
      </c>
      <c r="P25" s="15"/>
      <c r="AG25" s="75">
        <f t="shared" si="2"/>
        <v>88.888888888888886</v>
      </c>
      <c r="AH25" s="75" t="b">
        <f t="shared" si="3"/>
        <v>0</v>
      </c>
      <c r="AI25" s="75" t="b">
        <f t="shared" si="4"/>
        <v>0</v>
      </c>
      <c r="AJ25" s="75" t="b">
        <f t="shared" si="5"/>
        <v>0</v>
      </c>
      <c r="AK25" s="75" t="b">
        <f t="shared" si="6"/>
        <v>0</v>
      </c>
      <c r="AL25" s="75" t="b">
        <f t="shared" si="7"/>
        <v>0</v>
      </c>
      <c r="AM25" s="75" t="b">
        <f t="shared" si="8"/>
        <v>0</v>
      </c>
      <c r="AN25" s="75" t="b">
        <f t="shared" si="9"/>
        <v>0</v>
      </c>
      <c r="AO25" s="75" t="b">
        <f t="shared" si="10"/>
        <v>0</v>
      </c>
      <c r="AP25" s="75">
        <f t="shared" si="11"/>
        <v>1</v>
      </c>
    </row>
    <row r="26" spans="1:42" x14ac:dyDescent="0.25">
      <c r="A26" s="66">
        <v>6</v>
      </c>
      <c r="B26" s="53"/>
      <c r="C26" s="53"/>
      <c r="D26" s="55"/>
      <c r="E26" s="55"/>
      <c r="F26" s="55"/>
      <c r="G26">
        <v>6</v>
      </c>
      <c r="H26" s="68">
        <v>7.75</v>
      </c>
      <c r="I26" s="56">
        <f t="shared" si="0"/>
        <v>77.41935483870968</v>
      </c>
      <c r="J26" s="10" t="str">
        <f t="shared" si="16"/>
        <v>Meso</v>
      </c>
      <c r="L26" s="34" t="s">
        <v>9</v>
      </c>
      <c r="M26" s="20">
        <f>(COUNT(M8:M10)-1)*(COUNT(M10:O10)-1)</f>
        <v>4</v>
      </c>
      <c r="P26" s="15"/>
      <c r="AG26" s="75" t="b">
        <f t="shared" si="2"/>
        <v>0</v>
      </c>
      <c r="AH26" s="75" t="b">
        <f t="shared" si="3"/>
        <v>0</v>
      </c>
      <c r="AI26" s="75" t="b">
        <f t="shared" si="4"/>
        <v>0</v>
      </c>
      <c r="AJ26" s="75">
        <f t="shared" si="5"/>
        <v>77.41935483870968</v>
      </c>
      <c r="AK26" s="75" t="b">
        <f t="shared" si="6"/>
        <v>0</v>
      </c>
      <c r="AL26" s="75" t="b">
        <f t="shared" si="7"/>
        <v>0</v>
      </c>
      <c r="AM26" s="75" t="b">
        <f t="shared" si="8"/>
        <v>0</v>
      </c>
      <c r="AN26" s="75" t="b">
        <f t="shared" si="9"/>
        <v>0</v>
      </c>
      <c r="AO26" s="75" t="b">
        <f t="shared" si="10"/>
        <v>0</v>
      </c>
      <c r="AP26" s="75">
        <f t="shared" si="11"/>
        <v>1</v>
      </c>
    </row>
    <row r="27" spans="1:42" x14ac:dyDescent="0.25">
      <c r="A27" s="52"/>
      <c r="B27" s="69">
        <v>4</v>
      </c>
      <c r="C27" s="53"/>
      <c r="D27" s="55"/>
      <c r="E27" s="55"/>
      <c r="F27" s="55"/>
      <c r="G27">
        <v>6.5</v>
      </c>
      <c r="H27" s="68">
        <v>8</v>
      </c>
      <c r="I27" s="56">
        <f t="shared" si="0"/>
        <v>81.25</v>
      </c>
      <c r="J27" s="10" t="str">
        <f t="shared" si="16"/>
        <v>Meso</v>
      </c>
      <c r="L27" s="21" t="str">
        <f>L7</f>
        <v>Genealogy</v>
      </c>
      <c r="M27" s="22" t="str">
        <f>M7</f>
        <v>Brachy</v>
      </c>
      <c r="N27" s="22" t="str">
        <f t="shared" ref="N27:O27" si="17">N7</f>
        <v>Meso</v>
      </c>
      <c r="O27" s="22" t="str">
        <f t="shared" si="17"/>
        <v>Dolicho</v>
      </c>
      <c r="P27" s="15"/>
      <c r="AG27" s="75" t="b">
        <f t="shared" si="2"/>
        <v>0</v>
      </c>
      <c r="AH27" s="75" t="b">
        <f t="shared" si="3"/>
        <v>0</v>
      </c>
      <c r="AI27" s="75" t="b">
        <f t="shared" si="4"/>
        <v>0</v>
      </c>
      <c r="AJ27" s="75" t="b">
        <f t="shared" si="5"/>
        <v>0</v>
      </c>
      <c r="AK27" s="75">
        <f t="shared" si="6"/>
        <v>81.25</v>
      </c>
      <c r="AL27" s="75" t="b">
        <f t="shared" si="7"/>
        <v>0</v>
      </c>
      <c r="AM27" s="75" t="b">
        <f t="shared" si="8"/>
        <v>0</v>
      </c>
      <c r="AN27" s="75" t="b">
        <f t="shared" si="9"/>
        <v>0</v>
      </c>
      <c r="AO27" s="75" t="b">
        <f t="shared" si="10"/>
        <v>0</v>
      </c>
      <c r="AP27" s="75">
        <f t="shared" si="11"/>
        <v>1</v>
      </c>
    </row>
    <row r="28" spans="1:42" x14ac:dyDescent="0.25">
      <c r="A28" s="52"/>
      <c r="B28" s="53"/>
      <c r="C28" s="53"/>
      <c r="D28" s="55"/>
      <c r="E28" s="70">
        <v>2</v>
      </c>
      <c r="F28" s="55"/>
      <c r="G28">
        <v>6</v>
      </c>
      <c r="H28" s="68">
        <v>7.5</v>
      </c>
      <c r="I28" s="56">
        <f t="shared" si="0"/>
        <v>80</v>
      </c>
      <c r="J28" s="10" t="str">
        <f t="shared" si="16"/>
        <v>Meso</v>
      </c>
      <c r="L28" s="31" t="str">
        <f>L8</f>
        <v>Eur</v>
      </c>
      <c r="M28" s="23">
        <f t="shared" ref="M28:O30" si="18">((M8-M14)^2)/M14</f>
        <v>1.4864362690449778E-3</v>
      </c>
      <c r="N28" s="23">
        <f t="shared" si="18"/>
        <v>4.2969743198576126E-2</v>
      </c>
      <c r="O28" s="40">
        <f t="shared" si="18"/>
        <v>4.1752933057280943E-2</v>
      </c>
      <c r="P28" s="15"/>
      <c r="AG28" s="75" t="b">
        <f t="shared" si="2"/>
        <v>0</v>
      </c>
      <c r="AH28" s="75" t="b">
        <f t="shared" si="3"/>
        <v>0</v>
      </c>
      <c r="AI28" s="75" t="b">
        <f t="shared" si="4"/>
        <v>0</v>
      </c>
      <c r="AJ28" s="75" t="b">
        <f t="shared" si="5"/>
        <v>0</v>
      </c>
      <c r="AK28" s="75" t="b">
        <f t="shared" si="6"/>
        <v>0</v>
      </c>
      <c r="AL28" s="75">
        <f t="shared" si="7"/>
        <v>80</v>
      </c>
      <c r="AM28" s="75" t="b">
        <f t="shared" si="8"/>
        <v>0</v>
      </c>
      <c r="AN28" s="75" t="b">
        <f t="shared" si="9"/>
        <v>0</v>
      </c>
      <c r="AO28" s="75" t="b">
        <f t="shared" si="10"/>
        <v>0</v>
      </c>
      <c r="AP28" s="75">
        <f t="shared" si="11"/>
        <v>1</v>
      </c>
    </row>
    <row r="29" spans="1:42" x14ac:dyDescent="0.25">
      <c r="A29" s="52"/>
      <c r="B29" s="69">
        <v>4</v>
      </c>
      <c r="C29" s="53"/>
      <c r="D29" s="55"/>
      <c r="E29" s="55"/>
      <c r="F29" s="55"/>
      <c r="G29">
        <v>5</v>
      </c>
      <c r="H29" s="68">
        <v>8</v>
      </c>
      <c r="I29" s="56">
        <f t="shared" si="0"/>
        <v>62.5</v>
      </c>
      <c r="J29" s="10" t="str">
        <f t="shared" si="16"/>
        <v>Dolicho</v>
      </c>
      <c r="L29" s="31" t="str">
        <f t="shared" ref="L29:L30" si="19">L9</f>
        <v>Afr/WAsia</v>
      </c>
      <c r="M29" s="23">
        <f t="shared" si="18"/>
        <v>1.9782608695652173</v>
      </c>
      <c r="N29" s="23">
        <f t="shared" si="18"/>
        <v>0.42513893429225236</v>
      </c>
      <c r="O29" s="41">
        <f t="shared" si="18"/>
        <v>0.35492457852706288</v>
      </c>
      <c r="P29" s="15"/>
      <c r="AG29" s="75" t="b">
        <f t="shared" si="2"/>
        <v>0</v>
      </c>
      <c r="AH29" s="75" t="b">
        <f t="shared" si="3"/>
        <v>0</v>
      </c>
      <c r="AI29" s="75" t="b">
        <f t="shared" si="4"/>
        <v>0</v>
      </c>
      <c r="AJ29" s="75" t="b">
        <f t="shared" si="5"/>
        <v>0</v>
      </c>
      <c r="AK29" s="75" t="b">
        <f t="shared" si="6"/>
        <v>0</v>
      </c>
      <c r="AL29" s="75" t="b">
        <f t="shared" si="7"/>
        <v>0</v>
      </c>
      <c r="AM29" s="75" t="b">
        <f t="shared" si="8"/>
        <v>0</v>
      </c>
      <c r="AN29" s="75">
        <f t="shared" si="9"/>
        <v>62.5</v>
      </c>
      <c r="AO29" s="75" t="b">
        <f t="shared" si="10"/>
        <v>0</v>
      </c>
      <c r="AP29" s="75">
        <f t="shared" si="11"/>
        <v>1</v>
      </c>
    </row>
    <row r="30" spans="1:42" x14ac:dyDescent="0.25">
      <c r="A30" s="52"/>
      <c r="B30" s="69">
        <v>4</v>
      </c>
      <c r="C30" s="53"/>
      <c r="D30" s="55"/>
      <c r="E30" s="55"/>
      <c r="F30" s="55"/>
      <c r="G30">
        <v>6</v>
      </c>
      <c r="H30" s="68">
        <v>8.5</v>
      </c>
      <c r="I30" s="56">
        <f t="shared" si="0"/>
        <v>70.588235294117652</v>
      </c>
      <c r="J30" s="10" t="str">
        <f t="shared" si="16"/>
        <v>Dolicho</v>
      </c>
      <c r="L30" s="31" t="str">
        <f t="shared" si="19"/>
        <v>EAsia/Hisp/NatAmer</v>
      </c>
      <c r="M30" s="45">
        <f t="shared" si="18"/>
        <v>0.71866539257843587</v>
      </c>
      <c r="N30" s="33">
        <f t="shared" si="18"/>
        <v>0.32303585049580502</v>
      </c>
      <c r="O30" s="46">
        <f t="shared" si="18"/>
        <v>2.3957409050576747E-2</v>
      </c>
      <c r="P30" s="15"/>
      <c r="AG30" s="75" t="b">
        <f t="shared" si="2"/>
        <v>0</v>
      </c>
      <c r="AH30" s="75" t="b">
        <f t="shared" si="3"/>
        <v>0</v>
      </c>
      <c r="AI30" s="75" t="b">
        <f t="shared" si="4"/>
        <v>0</v>
      </c>
      <c r="AJ30" s="75" t="b">
        <f t="shared" si="5"/>
        <v>0</v>
      </c>
      <c r="AK30" s="75" t="b">
        <f t="shared" si="6"/>
        <v>0</v>
      </c>
      <c r="AL30" s="75" t="b">
        <f t="shared" si="7"/>
        <v>0</v>
      </c>
      <c r="AM30" s="75" t="b">
        <f t="shared" si="8"/>
        <v>0</v>
      </c>
      <c r="AN30" s="75">
        <f t="shared" si="9"/>
        <v>70.588235294117652</v>
      </c>
      <c r="AO30" s="75" t="b">
        <f t="shared" si="10"/>
        <v>0</v>
      </c>
      <c r="AP30" s="75">
        <f t="shared" si="11"/>
        <v>1</v>
      </c>
    </row>
    <row r="31" spans="1:42" x14ac:dyDescent="0.25">
      <c r="A31" s="66">
        <v>5</v>
      </c>
      <c r="B31" s="53"/>
      <c r="C31" s="53"/>
      <c r="D31" s="55"/>
      <c r="E31" s="55"/>
      <c r="F31" s="55"/>
      <c r="G31">
        <v>5.5</v>
      </c>
      <c r="H31" s="68">
        <v>8</v>
      </c>
      <c r="I31" s="56">
        <f t="shared" si="0"/>
        <v>68.75</v>
      </c>
      <c r="J31" s="10" t="str">
        <f t="shared" si="16"/>
        <v>Dolicho</v>
      </c>
      <c r="AG31" s="75" t="b">
        <f t="shared" si="2"/>
        <v>0</v>
      </c>
      <c r="AH31" s="75" t="b">
        <f t="shared" si="3"/>
        <v>0</v>
      </c>
      <c r="AI31" s="75" t="b">
        <f t="shared" si="4"/>
        <v>0</v>
      </c>
      <c r="AJ31" s="75" t="b">
        <f t="shared" si="5"/>
        <v>0</v>
      </c>
      <c r="AK31" s="75" t="b">
        <f t="shared" si="6"/>
        <v>0</v>
      </c>
      <c r="AL31" s="75" t="b">
        <f t="shared" si="7"/>
        <v>0</v>
      </c>
      <c r="AM31" s="75">
        <f t="shared" si="8"/>
        <v>68.75</v>
      </c>
      <c r="AN31" s="75" t="b">
        <f t="shared" si="9"/>
        <v>0</v>
      </c>
      <c r="AO31" s="75" t="b">
        <f t="shared" si="10"/>
        <v>0</v>
      </c>
      <c r="AP31" s="75">
        <f t="shared" si="11"/>
        <v>1</v>
      </c>
    </row>
    <row r="32" spans="1:42" x14ac:dyDescent="0.25">
      <c r="A32" s="66">
        <v>6</v>
      </c>
      <c r="B32" s="53"/>
      <c r="C32" s="53"/>
      <c r="D32" s="55"/>
      <c r="E32" s="55"/>
      <c r="F32" s="55"/>
      <c r="G32">
        <v>6.5</v>
      </c>
      <c r="H32" s="68">
        <v>8.5</v>
      </c>
      <c r="I32" s="56">
        <f t="shared" si="0"/>
        <v>76.470588235294116</v>
      </c>
      <c r="J32" s="10" t="str">
        <f t="shared" si="16"/>
        <v>Meso</v>
      </c>
      <c r="AG32" s="75" t="b">
        <f t="shared" si="2"/>
        <v>0</v>
      </c>
      <c r="AH32" s="75" t="b">
        <f t="shared" si="3"/>
        <v>0</v>
      </c>
      <c r="AI32" s="75" t="b">
        <f t="shared" si="4"/>
        <v>0</v>
      </c>
      <c r="AJ32" s="75">
        <f t="shared" si="5"/>
        <v>76.470588235294116</v>
      </c>
      <c r="AK32" s="75" t="b">
        <f t="shared" si="6"/>
        <v>0</v>
      </c>
      <c r="AL32" s="75" t="b">
        <f t="shared" si="7"/>
        <v>0</v>
      </c>
      <c r="AM32" s="75" t="b">
        <f t="shared" si="8"/>
        <v>0</v>
      </c>
      <c r="AN32" s="75" t="b">
        <f t="shared" si="9"/>
        <v>0</v>
      </c>
      <c r="AO32" s="75" t="b">
        <f t="shared" si="10"/>
        <v>0</v>
      </c>
      <c r="AP32" s="75">
        <f t="shared" si="11"/>
        <v>1</v>
      </c>
    </row>
    <row r="33" spans="1:42" x14ac:dyDescent="0.25">
      <c r="A33" s="66">
        <v>6</v>
      </c>
      <c r="B33" s="53"/>
      <c r="C33" s="53"/>
      <c r="D33" s="55"/>
      <c r="E33" s="55"/>
      <c r="F33" s="55"/>
      <c r="G33">
        <v>5.5</v>
      </c>
      <c r="H33" s="68">
        <v>6.5</v>
      </c>
      <c r="I33" s="56">
        <f t="shared" si="0"/>
        <v>84.615384615384613</v>
      </c>
      <c r="J33" s="10" t="str">
        <f t="shared" si="16"/>
        <v>Brachy</v>
      </c>
      <c r="AG33" s="75">
        <f t="shared" si="2"/>
        <v>84.615384615384613</v>
      </c>
      <c r="AH33" s="75" t="b">
        <f t="shared" si="3"/>
        <v>0</v>
      </c>
      <c r="AI33" s="75" t="b">
        <f t="shared" si="4"/>
        <v>0</v>
      </c>
      <c r="AJ33" s="75" t="b">
        <f t="shared" si="5"/>
        <v>0</v>
      </c>
      <c r="AK33" s="75" t="b">
        <f t="shared" si="6"/>
        <v>0</v>
      </c>
      <c r="AL33" s="75" t="b">
        <f t="shared" si="7"/>
        <v>0</v>
      </c>
      <c r="AM33" s="75" t="b">
        <f t="shared" si="8"/>
        <v>0</v>
      </c>
      <c r="AN33" s="75" t="b">
        <f t="shared" si="9"/>
        <v>0</v>
      </c>
      <c r="AO33" s="75" t="b">
        <f t="shared" si="10"/>
        <v>0</v>
      </c>
      <c r="AP33" s="75">
        <f t="shared" si="11"/>
        <v>1</v>
      </c>
    </row>
    <row r="34" spans="1:42" x14ac:dyDescent="0.25">
      <c r="A34" s="71">
        <v>6</v>
      </c>
      <c r="B34" s="60"/>
      <c r="C34" s="60"/>
      <c r="D34" s="43"/>
      <c r="E34" s="43"/>
      <c r="F34" s="43"/>
      <c r="G34" s="63">
        <v>6.5</v>
      </c>
      <c r="H34" s="72">
        <v>8.5</v>
      </c>
      <c r="I34" s="64">
        <f t="shared" si="0"/>
        <v>76.470588235294116</v>
      </c>
      <c r="J34" s="65" t="str">
        <f t="shared" si="16"/>
        <v>Meso</v>
      </c>
      <c r="AG34" s="75" t="b">
        <f t="shared" si="2"/>
        <v>0</v>
      </c>
      <c r="AH34" s="75" t="b">
        <f t="shared" si="3"/>
        <v>0</v>
      </c>
      <c r="AI34" s="75" t="b">
        <f t="shared" si="4"/>
        <v>0</v>
      </c>
      <c r="AJ34" s="75">
        <f t="shared" si="5"/>
        <v>76.470588235294116</v>
      </c>
      <c r="AK34" s="75" t="b">
        <f t="shared" si="6"/>
        <v>0</v>
      </c>
      <c r="AL34" s="75" t="b">
        <f t="shared" si="7"/>
        <v>0</v>
      </c>
      <c r="AM34" s="75" t="b">
        <f t="shared" si="8"/>
        <v>0</v>
      </c>
      <c r="AN34" s="75" t="b">
        <f t="shared" si="9"/>
        <v>0</v>
      </c>
      <c r="AO34" s="75" t="b">
        <f t="shared" si="10"/>
        <v>0</v>
      </c>
      <c r="AP34" s="75">
        <f t="shared" si="11"/>
        <v>1</v>
      </c>
    </row>
    <row r="35" spans="1:42" x14ac:dyDescent="0.25">
      <c r="A35" s="57"/>
      <c r="B35" s="58"/>
      <c r="C35" s="58"/>
      <c r="D35" s="54"/>
      <c r="E35" s="54" t="s">
        <v>24</v>
      </c>
      <c r="F35" s="54"/>
      <c r="G35" s="68">
        <v>5.75</v>
      </c>
      <c r="H35" s="68">
        <v>7.25</v>
      </c>
      <c r="I35" s="56">
        <f t="shared" si="0"/>
        <v>79.310344827586206</v>
      </c>
      <c r="J35" s="10" t="str">
        <f t="shared" si="16"/>
        <v>Meso</v>
      </c>
      <c r="AG35" s="75" t="b">
        <f t="shared" si="2"/>
        <v>0</v>
      </c>
      <c r="AH35" s="75" t="b">
        <f t="shared" si="3"/>
        <v>0</v>
      </c>
      <c r="AI35" s="75" t="b">
        <f t="shared" si="4"/>
        <v>0</v>
      </c>
      <c r="AJ35" s="75" t="b">
        <f t="shared" si="5"/>
        <v>0</v>
      </c>
      <c r="AK35" s="75" t="b">
        <f t="shared" si="6"/>
        <v>0</v>
      </c>
      <c r="AL35" s="75">
        <f t="shared" si="7"/>
        <v>79.310344827586206</v>
      </c>
      <c r="AM35" s="75" t="b">
        <f t="shared" si="8"/>
        <v>0</v>
      </c>
      <c r="AN35" s="75" t="b">
        <f t="shared" si="9"/>
        <v>0</v>
      </c>
      <c r="AO35" s="75" t="b">
        <f t="shared" si="10"/>
        <v>0</v>
      </c>
      <c r="AP35" s="75">
        <f t="shared" si="11"/>
        <v>1</v>
      </c>
    </row>
    <row r="36" spans="1:42" x14ac:dyDescent="0.25">
      <c r="A36" s="57" t="s">
        <v>24</v>
      </c>
      <c r="B36" s="58"/>
      <c r="C36" s="58"/>
      <c r="D36" s="54"/>
      <c r="E36" s="54"/>
      <c r="F36" s="54"/>
      <c r="G36" s="68">
        <v>5.75</v>
      </c>
      <c r="H36" s="68">
        <v>7.25</v>
      </c>
      <c r="I36" s="56">
        <f t="shared" si="0"/>
        <v>79.310344827586206</v>
      </c>
      <c r="J36" s="10" t="str">
        <f t="shared" si="16"/>
        <v>Meso</v>
      </c>
      <c r="AG36" s="75" t="b">
        <f t="shared" si="2"/>
        <v>0</v>
      </c>
      <c r="AH36" s="75" t="b">
        <f t="shared" si="3"/>
        <v>0</v>
      </c>
      <c r="AI36" s="75" t="b">
        <f t="shared" si="4"/>
        <v>0</v>
      </c>
      <c r="AJ36" s="75">
        <f t="shared" si="5"/>
        <v>79.310344827586206</v>
      </c>
      <c r="AK36" s="75" t="b">
        <f t="shared" si="6"/>
        <v>0</v>
      </c>
      <c r="AL36" s="75" t="b">
        <f t="shared" si="7"/>
        <v>0</v>
      </c>
      <c r="AM36" s="75" t="b">
        <f t="shared" si="8"/>
        <v>0</v>
      </c>
      <c r="AN36" s="75" t="b">
        <f t="shared" si="9"/>
        <v>0</v>
      </c>
      <c r="AO36" s="75" t="b">
        <f t="shared" si="10"/>
        <v>0</v>
      </c>
      <c r="AP36" s="75">
        <f t="shared" si="11"/>
        <v>1</v>
      </c>
    </row>
    <row r="37" spans="1:42" x14ac:dyDescent="0.25">
      <c r="A37" s="57"/>
      <c r="B37" s="58" t="s">
        <v>24</v>
      </c>
      <c r="C37" s="58"/>
      <c r="D37" s="54"/>
      <c r="E37" s="54"/>
      <c r="F37" s="54"/>
      <c r="G37" s="68">
        <v>6</v>
      </c>
      <c r="H37" s="68">
        <v>8.25</v>
      </c>
      <c r="I37" s="56">
        <f t="shared" si="0"/>
        <v>72.727272727272734</v>
      </c>
      <c r="J37" s="10" t="str">
        <f t="shared" si="16"/>
        <v>Dolicho</v>
      </c>
      <c r="AG37" s="75" t="b">
        <f t="shared" si="2"/>
        <v>0</v>
      </c>
      <c r="AH37" s="75" t="b">
        <f t="shared" si="3"/>
        <v>0</v>
      </c>
      <c r="AI37" s="75" t="b">
        <f t="shared" si="4"/>
        <v>0</v>
      </c>
      <c r="AJ37" s="75" t="b">
        <f t="shared" si="5"/>
        <v>0</v>
      </c>
      <c r="AK37" s="75" t="b">
        <f t="shared" si="6"/>
        <v>0</v>
      </c>
      <c r="AL37" s="75" t="b">
        <f t="shared" si="7"/>
        <v>0</v>
      </c>
      <c r="AM37" s="75" t="b">
        <f t="shared" si="8"/>
        <v>0</v>
      </c>
      <c r="AN37" s="75">
        <f t="shared" si="9"/>
        <v>72.727272727272734</v>
      </c>
      <c r="AO37" s="75" t="b">
        <f t="shared" si="10"/>
        <v>0</v>
      </c>
      <c r="AP37" s="75">
        <f t="shared" si="11"/>
        <v>1</v>
      </c>
    </row>
    <row r="38" spans="1:42" x14ac:dyDescent="0.25">
      <c r="A38" s="57"/>
      <c r="B38" s="58"/>
      <c r="C38" s="58"/>
      <c r="D38" s="54"/>
      <c r="E38" s="54" t="s">
        <v>24</v>
      </c>
      <c r="F38" s="54"/>
      <c r="G38" s="68">
        <v>6.1</v>
      </c>
      <c r="H38" s="68">
        <v>6.25</v>
      </c>
      <c r="I38" s="56">
        <f t="shared" si="0"/>
        <v>97.6</v>
      </c>
      <c r="J38" s="10" t="str">
        <f t="shared" si="16"/>
        <v>Brachy</v>
      </c>
      <c r="AG38" s="75" t="b">
        <f t="shared" si="2"/>
        <v>0</v>
      </c>
      <c r="AH38" s="75" t="b">
        <f t="shared" si="3"/>
        <v>0</v>
      </c>
      <c r="AI38" s="75">
        <f t="shared" si="4"/>
        <v>97.6</v>
      </c>
      <c r="AJ38" s="75" t="b">
        <f t="shared" si="5"/>
        <v>0</v>
      </c>
      <c r="AK38" s="75" t="b">
        <f t="shared" si="6"/>
        <v>0</v>
      </c>
      <c r="AL38" s="75" t="b">
        <f t="shared" si="7"/>
        <v>0</v>
      </c>
      <c r="AM38" s="75" t="b">
        <f t="shared" si="8"/>
        <v>0</v>
      </c>
      <c r="AN38" s="75" t="b">
        <f t="shared" si="9"/>
        <v>0</v>
      </c>
      <c r="AO38" s="75" t="b">
        <f t="shared" si="10"/>
        <v>0</v>
      </c>
      <c r="AP38" s="75">
        <f t="shared" si="11"/>
        <v>1</v>
      </c>
    </row>
    <row r="39" spans="1:42" x14ac:dyDescent="0.25">
      <c r="A39" s="57"/>
      <c r="B39" s="58"/>
      <c r="C39" s="58"/>
      <c r="D39" s="54"/>
      <c r="E39" s="54" t="s">
        <v>24</v>
      </c>
      <c r="F39" s="54"/>
      <c r="G39" s="68">
        <v>6.3</v>
      </c>
      <c r="H39" s="68">
        <v>7.5</v>
      </c>
      <c r="I39" s="56">
        <f t="shared" si="0"/>
        <v>84</v>
      </c>
      <c r="J39" s="10" t="str">
        <f t="shared" si="16"/>
        <v>Brachy</v>
      </c>
      <c r="AG39" s="75" t="b">
        <f t="shared" si="2"/>
        <v>0</v>
      </c>
      <c r="AH39" s="75" t="b">
        <f t="shared" si="3"/>
        <v>0</v>
      </c>
      <c r="AI39" s="75">
        <f t="shared" si="4"/>
        <v>84</v>
      </c>
      <c r="AJ39" s="75" t="b">
        <f t="shared" si="5"/>
        <v>0</v>
      </c>
      <c r="AK39" s="75" t="b">
        <f t="shared" si="6"/>
        <v>0</v>
      </c>
      <c r="AL39" s="75" t="b">
        <f t="shared" si="7"/>
        <v>0</v>
      </c>
      <c r="AM39" s="75" t="b">
        <f t="shared" si="8"/>
        <v>0</v>
      </c>
      <c r="AN39" s="75" t="b">
        <f t="shared" si="9"/>
        <v>0</v>
      </c>
      <c r="AO39" s="75" t="b">
        <f t="shared" si="10"/>
        <v>0</v>
      </c>
      <c r="AP39" s="75">
        <f t="shared" si="11"/>
        <v>1</v>
      </c>
    </row>
    <row r="40" spans="1:42" x14ac:dyDescent="0.25">
      <c r="A40" s="57" t="s">
        <v>24</v>
      </c>
      <c r="B40" s="58"/>
      <c r="C40" s="58"/>
      <c r="D40" s="54"/>
      <c r="E40" s="54"/>
      <c r="F40" s="54"/>
      <c r="G40" s="68">
        <v>6.3</v>
      </c>
      <c r="H40" s="68">
        <v>8</v>
      </c>
      <c r="I40" s="56">
        <f t="shared" si="0"/>
        <v>78.75</v>
      </c>
      <c r="J40" s="10" t="str">
        <f t="shared" si="16"/>
        <v>Meso</v>
      </c>
      <c r="AG40" s="75" t="b">
        <f t="shared" si="2"/>
        <v>0</v>
      </c>
      <c r="AH40" s="75" t="b">
        <f t="shared" si="3"/>
        <v>0</v>
      </c>
      <c r="AI40" s="75" t="b">
        <f t="shared" si="4"/>
        <v>0</v>
      </c>
      <c r="AJ40" s="75">
        <f t="shared" si="5"/>
        <v>78.75</v>
      </c>
      <c r="AK40" s="75" t="b">
        <f t="shared" si="6"/>
        <v>0</v>
      </c>
      <c r="AL40" s="75" t="b">
        <f t="shared" si="7"/>
        <v>0</v>
      </c>
      <c r="AM40" s="75" t="b">
        <f t="shared" si="8"/>
        <v>0</v>
      </c>
      <c r="AN40" s="75" t="b">
        <f t="shared" si="9"/>
        <v>0</v>
      </c>
      <c r="AO40" s="75" t="b">
        <f t="shared" si="10"/>
        <v>0</v>
      </c>
      <c r="AP40" s="75">
        <f t="shared" si="11"/>
        <v>1</v>
      </c>
    </row>
    <row r="41" spans="1:42" x14ac:dyDescent="0.25">
      <c r="A41" s="57" t="s">
        <v>24</v>
      </c>
      <c r="B41" s="58"/>
      <c r="C41" s="58"/>
      <c r="D41" s="54"/>
      <c r="E41" s="54"/>
      <c r="F41" s="54"/>
      <c r="G41" s="68">
        <v>6</v>
      </c>
      <c r="H41" s="68">
        <v>7</v>
      </c>
      <c r="I41" s="56">
        <f t="shared" si="0"/>
        <v>85.714285714285708</v>
      </c>
      <c r="J41" s="10" t="str">
        <f t="shared" si="16"/>
        <v>Brachy</v>
      </c>
      <c r="AG41" s="75">
        <f t="shared" si="2"/>
        <v>85.714285714285708</v>
      </c>
      <c r="AH41" s="75" t="b">
        <f t="shared" si="3"/>
        <v>0</v>
      </c>
      <c r="AI41" s="75" t="b">
        <f t="shared" si="4"/>
        <v>0</v>
      </c>
      <c r="AJ41" s="75" t="b">
        <f t="shared" si="5"/>
        <v>0</v>
      </c>
      <c r="AK41" s="75" t="b">
        <f t="shared" si="6"/>
        <v>0</v>
      </c>
      <c r="AL41" s="75" t="b">
        <f t="shared" si="7"/>
        <v>0</v>
      </c>
      <c r="AM41" s="75" t="b">
        <f t="shared" si="8"/>
        <v>0</v>
      </c>
      <c r="AN41" s="75" t="b">
        <f t="shared" si="9"/>
        <v>0</v>
      </c>
      <c r="AO41" s="75" t="b">
        <f t="shared" si="10"/>
        <v>0</v>
      </c>
      <c r="AP41" s="75">
        <f t="shared" si="11"/>
        <v>1</v>
      </c>
    </row>
    <row r="42" spans="1:42" x14ac:dyDescent="0.25">
      <c r="A42" s="57"/>
      <c r="B42" s="58" t="s">
        <v>24</v>
      </c>
      <c r="C42" s="58"/>
      <c r="D42" s="54"/>
      <c r="E42" s="54" t="s">
        <v>24</v>
      </c>
      <c r="F42" s="54" t="s">
        <v>24</v>
      </c>
      <c r="G42" s="68">
        <v>5.5</v>
      </c>
      <c r="H42" s="68">
        <v>8</v>
      </c>
      <c r="I42" s="56">
        <f t="shared" si="0"/>
        <v>68.75</v>
      </c>
      <c r="J42" s="10" t="str">
        <f t="shared" si="16"/>
        <v>Dolicho</v>
      </c>
      <c r="AG42" s="75" t="b">
        <f t="shared" si="2"/>
        <v>0</v>
      </c>
      <c r="AH42" s="75" t="b">
        <f t="shared" si="3"/>
        <v>0</v>
      </c>
      <c r="AI42" s="75" t="b">
        <f t="shared" si="4"/>
        <v>0</v>
      </c>
      <c r="AJ42" s="75" t="b">
        <f t="shared" si="5"/>
        <v>0</v>
      </c>
      <c r="AK42" s="75" t="b">
        <f t="shared" si="6"/>
        <v>0</v>
      </c>
      <c r="AL42" s="75" t="b">
        <f t="shared" si="7"/>
        <v>0</v>
      </c>
      <c r="AM42" s="75" t="b">
        <f t="shared" si="8"/>
        <v>0</v>
      </c>
      <c r="AN42" s="75" t="b">
        <f t="shared" si="9"/>
        <v>0</v>
      </c>
      <c r="AO42" s="75">
        <f t="shared" si="10"/>
        <v>68.75</v>
      </c>
      <c r="AP42" s="75">
        <f t="shared" si="11"/>
        <v>1</v>
      </c>
    </row>
    <row r="43" spans="1:42" x14ac:dyDescent="0.25">
      <c r="A43" s="57"/>
      <c r="B43" s="58"/>
      <c r="C43" s="58"/>
      <c r="D43" s="54"/>
      <c r="E43" s="54" t="s">
        <v>24</v>
      </c>
      <c r="F43" s="54"/>
      <c r="G43" s="68">
        <v>6.2</v>
      </c>
      <c r="H43" s="68">
        <v>7.25</v>
      </c>
      <c r="I43" s="56">
        <f t="shared" si="0"/>
        <v>85.517241379310349</v>
      </c>
      <c r="J43" s="10" t="str">
        <f t="shared" si="16"/>
        <v>Brachy</v>
      </c>
      <c r="AG43" s="75" t="b">
        <f t="shared" si="2"/>
        <v>0</v>
      </c>
      <c r="AH43" s="75" t="b">
        <f t="shared" si="3"/>
        <v>0</v>
      </c>
      <c r="AI43" s="75">
        <f t="shared" si="4"/>
        <v>85.517241379310349</v>
      </c>
      <c r="AJ43" s="75" t="b">
        <f t="shared" si="5"/>
        <v>0</v>
      </c>
      <c r="AK43" s="75" t="b">
        <f t="shared" si="6"/>
        <v>0</v>
      </c>
      <c r="AL43" s="75" t="b">
        <f t="shared" si="7"/>
        <v>0</v>
      </c>
      <c r="AM43" s="75" t="b">
        <f t="shared" si="8"/>
        <v>0</v>
      </c>
      <c r="AN43" s="75" t="b">
        <f t="shared" si="9"/>
        <v>0</v>
      </c>
      <c r="AO43" s="75" t="b">
        <f t="shared" si="10"/>
        <v>0</v>
      </c>
      <c r="AP43" s="75">
        <f t="shared" si="11"/>
        <v>1</v>
      </c>
    </row>
    <row r="44" spans="1:42" x14ac:dyDescent="0.25">
      <c r="A44" s="57"/>
      <c r="B44" s="58"/>
      <c r="C44" s="58" t="s">
        <v>24</v>
      </c>
      <c r="D44" s="54" t="s">
        <v>24</v>
      </c>
      <c r="E44" s="54"/>
      <c r="F44" s="54"/>
      <c r="G44" s="68">
        <v>5.5</v>
      </c>
      <c r="H44" s="68">
        <v>8.5</v>
      </c>
      <c r="I44" s="56">
        <f t="shared" si="0"/>
        <v>64.705882352941174</v>
      </c>
      <c r="J44" s="10" t="str">
        <f t="shared" si="16"/>
        <v>Dolicho</v>
      </c>
      <c r="AG44" s="75" t="b">
        <f t="shared" si="2"/>
        <v>0</v>
      </c>
      <c r="AH44" s="75" t="b">
        <f t="shared" si="3"/>
        <v>0</v>
      </c>
      <c r="AI44" s="75" t="b">
        <f t="shared" si="4"/>
        <v>0</v>
      </c>
      <c r="AJ44" s="75" t="b">
        <f t="shared" si="5"/>
        <v>0</v>
      </c>
      <c r="AK44" s="75" t="b">
        <f t="shared" si="6"/>
        <v>0</v>
      </c>
      <c r="AL44" s="75" t="b">
        <f t="shared" si="7"/>
        <v>0</v>
      </c>
      <c r="AM44" s="75" t="b">
        <f t="shared" si="8"/>
        <v>0</v>
      </c>
      <c r="AN44" s="75" t="b">
        <f t="shared" si="9"/>
        <v>0</v>
      </c>
      <c r="AO44" s="75">
        <f t="shared" si="10"/>
        <v>64.705882352941174</v>
      </c>
      <c r="AP44" s="75">
        <f t="shared" si="11"/>
        <v>1</v>
      </c>
    </row>
    <row r="45" spans="1:42" x14ac:dyDescent="0.25">
      <c r="A45" s="57"/>
      <c r="B45" s="58"/>
      <c r="C45" s="58"/>
      <c r="D45" s="54"/>
      <c r="E45" s="54" t="s">
        <v>24</v>
      </c>
      <c r="F45" s="54"/>
      <c r="G45" s="68">
        <v>5.5</v>
      </c>
      <c r="H45" s="68">
        <v>8</v>
      </c>
      <c r="I45" s="56">
        <f t="shared" si="0"/>
        <v>68.75</v>
      </c>
      <c r="J45" s="10" t="str">
        <f t="shared" si="16"/>
        <v>Dolicho</v>
      </c>
      <c r="AG45" s="75" t="b">
        <f t="shared" si="2"/>
        <v>0</v>
      </c>
      <c r="AH45" s="75" t="b">
        <f t="shared" si="3"/>
        <v>0</v>
      </c>
      <c r="AI45" s="75" t="b">
        <f t="shared" si="4"/>
        <v>0</v>
      </c>
      <c r="AJ45" s="75" t="b">
        <f t="shared" si="5"/>
        <v>0</v>
      </c>
      <c r="AK45" s="75" t="b">
        <f t="shared" si="6"/>
        <v>0</v>
      </c>
      <c r="AL45" s="75" t="b">
        <f t="shared" si="7"/>
        <v>0</v>
      </c>
      <c r="AM45" s="75" t="b">
        <f t="shared" si="8"/>
        <v>0</v>
      </c>
      <c r="AN45" s="75" t="b">
        <f t="shared" si="9"/>
        <v>0</v>
      </c>
      <c r="AO45" s="75">
        <f t="shared" si="10"/>
        <v>68.75</v>
      </c>
      <c r="AP45" s="75">
        <f t="shared" si="11"/>
        <v>1</v>
      </c>
    </row>
    <row r="46" spans="1:42" x14ac:dyDescent="0.25">
      <c r="A46" s="57"/>
      <c r="B46" s="58"/>
      <c r="C46" s="58"/>
      <c r="D46" s="54" t="s">
        <v>24</v>
      </c>
      <c r="E46" s="54"/>
      <c r="F46" s="54"/>
      <c r="G46" s="68">
        <v>6.5</v>
      </c>
      <c r="H46" s="68">
        <v>7</v>
      </c>
      <c r="I46" s="56">
        <f t="shared" si="0"/>
        <v>92.857142857142861</v>
      </c>
      <c r="J46" s="10" t="str">
        <f t="shared" si="16"/>
        <v>Brachy</v>
      </c>
      <c r="AG46" s="75" t="b">
        <f t="shared" si="2"/>
        <v>0</v>
      </c>
      <c r="AH46" s="75" t="b">
        <f t="shared" si="3"/>
        <v>0</v>
      </c>
      <c r="AI46" s="75">
        <f t="shared" si="4"/>
        <v>92.857142857142861</v>
      </c>
      <c r="AJ46" s="75" t="b">
        <f t="shared" si="5"/>
        <v>0</v>
      </c>
      <c r="AK46" s="75" t="b">
        <f t="shared" si="6"/>
        <v>0</v>
      </c>
      <c r="AL46" s="75" t="b">
        <f t="shared" si="7"/>
        <v>0</v>
      </c>
      <c r="AM46" s="75" t="b">
        <f t="shared" si="8"/>
        <v>0</v>
      </c>
      <c r="AN46" s="75" t="b">
        <f t="shared" si="9"/>
        <v>0</v>
      </c>
      <c r="AO46" s="75" t="b">
        <f t="shared" si="10"/>
        <v>0</v>
      </c>
      <c r="AP46" s="75">
        <f t="shared" si="11"/>
        <v>1</v>
      </c>
    </row>
    <row r="47" spans="1:42" x14ac:dyDescent="0.25">
      <c r="A47" s="57"/>
      <c r="B47" s="58" t="s">
        <v>24</v>
      </c>
      <c r="C47" s="58"/>
      <c r="D47" s="54"/>
      <c r="E47" s="54"/>
      <c r="F47" s="54"/>
      <c r="G47" s="68">
        <v>5.5</v>
      </c>
      <c r="H47" s="68">
        <v>7</v>
      </c>
      <c r="I47" s="56">
        <f t="shared" si="0"/>
        <v>78.571428571428569</v>
      </c>
      <c r="J47" s="10" t="str">
        <f t="shared" si="16"/>
        <v>Meso</v>
      </c>
      <c r="AG47" s="75" t="b">
        <f t="shared" si="2"/>
        <v>0</v>
      </c>
      <c r="AH47" s="75" t="b">
        <f t="shared" si="3"/>
        <v>0</v>
      </c>
      <c r="AI47" s="75" t="b">
        <f t="shared" si="4"/>
        <v>0</v>
      </c>
      <c r="AJ47" s="75" t="b">
        <f t="shared" si="5"/>
        <v>0</v>
      </c>
      <c r="AK47" s="75">
        <f t="shared" si="6"/>
        <v>78.571428571428569</v>
      </c>
      <c r="AL47" s="75" t="b">
        <f t="shared" si="7"/>
        <v>0</v>
      </c>
      <c r="AM47" s="75" t="b">
        <f t="shared" si="8"/>
        <v>0</v>
      </c>
      <c r="AN47" s="75" t="b">
        <f t="shared" si="9"/>
        <v>0</v>
      </c>
      <c r="AO47" s="75" t="b">
        <f t="shared" si="10"/>
        <v>0</v>
      </c>
      <c r="AP47" s="75">
        <f t="shared" si="11"/>
        <v>1</v>
      </c>
    </row>
    <row r="48" spans="1:42" x14ac:dyDescent="0.25">
      <c r="A48" s="57" t="s">
        <v>24</v>
      </c>
      <c r="B48" s="58"/>
      <c r="C48" s="58"/>
      <c r="D48" s="54"/>
      <c r="E48" s="54"/>
      <c r="F48" s="54"/>
      <c r="G48" s="68">
        <v>6.5</v>
      </c>
      <c r="H48" s="68">
        <v>7</v>
      </c>
      <c r="I48" s="56">
        <f t="shared" si="0"/>
        <v>92.857142857142861</v>
      </c>
      <c r="J48" s="10" t="str">
        <f t="shared" si="16"/>
        <v>Brachy</v>
      </c>
      <c r="AG48" s="75">
        <f t="shared" si="2"/>
        <v>92.857142857142861</v>
      </c>
      <c r="AH48" s="75" t="b">
        <f t="shared" si="3"/>
        <v>0</v>
      </c>
      <c r="AI48" s="75" t="b">
        <f t="shared" si="4"/>
        <v>0</v>
      </c>
      <c r="AJ48" s="75" t="b">
        <f t="shared" si="5"/>
        <v>0</v>
      </c>
      <c r="AK48" s="75" t="b">
        <f t="shared" si="6"/>
        <v>0</v>
      </c>
      <c r="AL48" s="75" t="b">
        <f t="shared" si="7"/>
        <v>0</v>
      </c>
      <c r="AM48" s="75" t="b">
        <f t="shared" si="8"/>
        <v>0</v>
      </c>
      <c r="AN48" s="75" t="b">
        <f t="shared" si="9"/>
        <v>0</v>
      </c>
      <c r="AO48" s="75" t="b">
        <f t="shared" si="10"/>
        <v>0</v>
      </c>
      <c r="AP48" s="75">
        <f t="shared" si="11"/>
        <v>1</v>
      </c>
    </row>
    <row r="49" spans="1:42" x14ac:dyDescent="0.25">
      <c r="A49" s="57"/>
      <c r="B49" s="58"/>
      <c r="C49" s="58"/>
      <c r="D49" s="54"/>
      <c r="E49" s="54" t="s">
        <v>24</v>
      </c>
      <c r="F49" s="54"/>
      <c r="G49" s="68">
        <v>6</v>
      </c>
      <c r="H49" s="68">
        <v>6</v>
      </c>
      <c r="I49" s="56">
        <f t="shared" si="0"/>
        <v>100</v>
      </c>
      <c r="J49" s="10" t="str">
        <f t="shared" si="16"/>
        <v>Brachy</v>
      </c>
      <c r="AG49" s="75" t="b">
        <f t="shared" si="2"/>
        <v>0</v>
      </c>
      <c r="AH49" s="75" t="b">
        <f t="shared" si="3"/>
        <v>0</v>
      </c>
      <c r="AI49" s="75">
        <f t="shared" si="4"/>
        <v>100</v>
      </c>
      <c r="AJ49" s="75" t="b">
        <f t="shared" si="5"/>
        <v>0</v>
      </c>
      <c r="AK49" s="75" t="b">
        <f t="shared" si="6"/>
        <v>0</v>
      </c>
      <c r="AL49" s="75" t="b">
        <f t="shared" si="7"/>
        <v>0</v>
      </c>
      <c r="AM49" s="75" t="b">
        <f t="shared" si="8"/>
        <v>0</v>
      </c>
      <c r="AN49" s="75" t="b">
        <f t="shared" si="9"/>
        <v>0</v>
      </c>
      <c r="AO49" s="75" t="b">
        <f t="shared" si="10"/>
        <v>0</v>
      </c>
      <c r="AP49" s="75">
        <f t="shared" si="11"/>
        <v>1</v>
      </c>
    </row>
    <row r="55" spans="1:42" x14ac:dyDescent="0.25">
      <c r="A55" s="10"/>
      <c r="B55" s="10"/>
      <c r="C55" s="10"/>
      <c r="D55" s="10"/>
      <c r="E55" s="10"/>
      <c r="F55" s="10"/>
    </row>
    <row r="56" spans="1:42" x14ac:dyDescent="0.25">
      <c r="A56" s="10"/>
      <c r="B56" s="10"/>
      <c r="C56" s="10"/>
      <c r="D56" s="10"/>
      <c r="E56" s="10"/>
      <c r="F56" s="10"/>
    </row>
    <row r="57" spans="1:42" x14ac:dyDescent="0.25">
      <c r="A57" s="10"/>
      <c r="B57" s="10"/>
      <c r="C57" s="10"/>
      <c r="D57" s="10"/>
      <c r="E57" s="10"/>
      <c r="F57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ChiSq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2012-09-07T21:00:04Z</dcterms:created>
  <dcterms:modified xsi:type="dcterms:W3CDTF">2017-04-21T19:48:17Z</dcterms:modified>
</cp:coreProperties>
</file>