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TU\2210-MATH205-18\"/>
    </mc:Choice>
  </mc:AlternateContent>
  <xr:revisionPtr revIDLastSave="0" documentId="13_ncr:1_{917D744F-B6C4-427F-B1DC-8E7F80232B95}" xr6:coauthVersionLast="47" xr6:coauthVersionMax="47" xr10:uidLastSave="{00000000-0000-0000-0000-000000000000}"/>
  <bookViews>
    <workbookView xWindow="780" yWindow="780" windowWidth="16890" windowHeight="13395" activeTab="5" xr2:uid="{00000000-000D-0000-FFFF-FFFF00000000}"/>
  </bookViews>
  <sheets>
    <sheet name="TransSine" sheetId="42" r:id="rId1"/>
    <sheet name="TransPara" sheetId="44" r:id="rId2"/>
    <sheet name="CoRiver" sheetId="49" r:id="rId3"/>
    <sheet name="WAfrPcp" sheetId="45" r:id="rId4"/>
    <sheet name="COVID" sheetId="46" r:id="rId5"/>
    <sheet name="SIGMOID" sheetId="48" r:id="rId6"/>
  </sheets>
  <externalReferences>
    <externalReference r:id="rId7"/>
    <externalReference r:id="rId8"/>
  </externalReferences>
  <definedNames>
    <definedName name="_PR_AVERAGE" localSheetId="2">#REF!</definedName>
    <definedName name="_PR_AVERAGE" localSheetId="3">#REF!</definedName>
    <definedName name="_PR_AVERAGE">#REF!</definedName>
    <definedName name="_PR_CYCLE" localSheetId="2">#REF!</definedName>
    <definedName name="_PR_CYCLE" localSheetId="3">#REF!</definedName>
    <definedName name="_PR_CYCLE">#REF!</definedName>
    <definedName name="_PR_VARSUDSAH" localSheetId="2">#REF!</definedName>
    <definedName name="_PR_VARSUDSAH" localSheetId="3">#REF!</definedName>
    <definedName name="_PR_VARSUDSAH">#REF!</definedName>
    <definedName name="AVERAGE" localSheetId="2">[1]Graphs!#REF!</definedName>
    <definedName name="AVERAGE" localSheetId="3">[1]Graphs!#REF!</definedName>
    <definedName name="AVERAGE">[2]Graphs!#REF!</definedName>
    <definedName name="CYCLE" localSheetId="2">[1]Graphs!#REF!</definedName>
    <definedName name="CYCLE" localSheetId="3">[1]Graphs!#REF!</definedName>
    <definedName name="CYCLE">[2]Graphs!#REF!</definedName>
    <definedName name="ZONES" localSheetId="2">[1]Graphs!#REF!</definedName>
    <definedName name="ZONES" localSheetId="3">[1]Graphs!#REF!</definedName>
    <definedName name="ZONES">[2]Graphs!#REF!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0" i="48" l="1"/>
  <c r="E150" i="48"/>
  <c r="F150" i="48"/>
  <c r="G150" i="48"/>
  <c r="D140" i="48"/>
  <c r="E140" i="48"/>
  <c r="F140" i="48"/>
  <c r="G140" i="48"/>
  <c r="D141" i="48"/>
  <c r="E141" i="48"/>
  <c r="F141" i="48"/>
  <c r="G141" i="48"/>
  <c r="D142" i="48"/>
  <c r="E142" i="48"/>
  <c r="F142" i="48"/>
  <c r="G142" i="48"/>
  <c r="D143" i="48"/>
  <c r="E143" i="48"/>
  <c r="F143" i="48"/>
  <c r="G143" i="48"/>
  <c r="D144" i="48"/>
  <c r="E144" i="48"/>
  <c r="F144" i="48"/>
  <c r="G144" i="48"/>
  <c r="D145" i="48"/>
  <c r="E145" i="48"/>
  <c r="F145" i="48"/>
  <c r="G145" i="48"/>
  <c r="D146" i="48"/>
  <c r="E146" i="48"/>
  <c r="F146" i="48"/>
  <c r="G146" i="48"/>
  <c r="D147" i="48"/>
  <c r="E147" i="48"/>
  <c r="F147" i="48"/>
  <c r="G147" i="48"/>
  <c r="D148" i="48"/>
  <c r="E148" i="48"/>
  <c r="F148" i="48"/>
  <c r="G148" i="48"/>
  <c r="D149" i="48"/>
  <c r="E149" i="48"/>
  <c r="F149" i="48"/>
  <c r="G149" i="48"/>
  <c r="C2" i="44" l="1"/>
  <c r="D3" i="44"/>
  <c r="D4" i="44"/>
  <c r="D5" i="44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" i="44"/>
  <c r="C3" i="44"/>
  <c r="C4" i="44"/>
  <c r="C5" i="44"/>
  <c r="C6" i="44"/>
  <c r="C7" i="44"/>
  <c r="C8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D130" i="48"/>
  <c r="E130" i="48"/>
  <c r="F130" i="48"/>
  <c r="G130" i="48"/>
  <c r="D131" i="48"/>
  <c r="E131" i="48"/>
  <c r="F131" i="48"/>
  <c r="F132" i="48" s="1"/>
  <c r="F133" i="48" s="1"/>
  <c r="F134" i="48" s="1"/>
  <c r="F135" i="48" s="1"/>
  <c r="F136" i="48" s="1"/>
  <c r="F137" i="48" s="1"/>
  <c r="F138" i="48" s="1"/>
  <c r="F139" i="48" s="1"/>
  <c r="G131" i="48"/>
  <c r="D132" i="48"/>
  <c r="E132" i="48"/>
  <c r="G132" i="48"/>
  <c r="D133" i="48"/>
  <c r="E133" i="48"/>
  <c r="G133" i="48"/>
  <c r="D134" i="48"/>
  <c r="E134" i="48"/>
  <c r="G134" i="48"/>
  <c r="D135" i="48"/>
  <c r="E135" i="48"/>
  <c r="G135" i="48"/>
  <c r="D136" i="48"/>
  <c r="E136" i="48"/>
  <c r="G136" i="48"/>
  <c r="D137" i="48"/>
  <c r="E137" i="48"/>
  <c r="G137" i="48"/>
  <c r="D138" i="48"/>
  <c r="E138" i="48"/>
  <c r="G138" i="48"/>
  <c r="D139" i="48"/>
  <c r="E139" i="48"/>
  <c r="G139" i="48"/>
  <c r="A143" i="48"/>
  <c r="A144" i="48" s="1"/>
  <c r="B143" i="48"/>
  <c r="G107" i="48"/>
  <c r="G106" i="48"/>
  <c r="G108" i="48"/>
  <c r="G109" i="48"/>
  <c r="G110" i="48"/>
  <c r="G111" i="48"/>
  <c r="G112" i="48"/>
  <c r="G113" i="48"/>
  <c r="G114" i="48"/>
  <c r="G115" i="48"/>
  <c r="G116" i="48"/>
  <c r="G117" i="48"/>
  <c r="G118" i="48"/>
  <c r="G119" i="48"/>
  <c r="G120" i="48"/>
  <c r="G121" i="48"/>
  <c r="G122" i="48"/>
  <c r="G123" i="48"/>
  <c r="G124" i="48"/>
  <c r="G125" i="48"/>
  <c r="G126" i="48"/>
  <c r="G127" i="48"/>
  <c r="G128" i="48"/>
  <c r="G129" i="48"/>
  <c r="D107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34" i="48"/>
  <c r="G35" i="48"/>
  <c r="G36" i="48"/>
  <c r="G37" i="48"/>
  <c r="G38" i="48"/>
  <c r="G39" i="48"/>
  <c r="G40" i="48"/>
  <c r="G41" i="48"/>
  <c r="G42" i="48"/>
  <c r="G43" i="48"/>
  <c r="G44" i="48"/>
  <c r="G45" i="48"/>
  <c r="G46" i="48"/>
  <c r="G47" i="48"/>
  <c r="G48" i="48"/>
  <c r="G49" i="48"/>
  <c r="G50" i="48"/>
  <c r="G51" i="48"/>
  <c r="G52" i="48"/>
  <c r="G53" i="48"/>
  <c r="G54" i="48"/>
  <c r="G55" i="48"/>
  <c r="G56" i="48"/>
  <c r="G57" i="48"/>
  <c r="G58" i="48"/>
  <c r="G59" i="48"/>
  <c r="G60" i="48"/>
  <c r="G61" i="48"/>
  <c r="G62" i="48"/>
  <c r="G63" i="48"/>
  <c r="G64" i="48"/>
  <c r="G65" i="48"/>
  <c r="G66" i="48"/>
  <c r="G67" i="48"/>
  <c r="G68" i="48"/>
  <c r="G69" i="48"/>
  <c r="G70" i="48"/>
  <c r="G71" i="48"/>
  <c r="G72" i="48"/>
  <c r="G73" i="48"/>
  <c r="G74" i="48"/>
  <c r="G75" i="48"/>
  <c r="G76" i="48"/>
  <c r="G77" i="48"/>
  <c r="G78" i="48"/>
  <c r="G79" i="48"/>
  <c r="G80" i="48"/>
  <c r="G81" i="48"/>
  <c r="G82" i="48"/>
  <c r="G83" i="48"/>
  <c r="G84" i="48"/>
  <c r="G85" i="48"/>
  <c r="G86" i="48"/>
  <c r="G87" i="48"/>
  <c r="G88" i="48"/>
  <c r="G89" i="48"/>
  <c r="G90" i="48"/>
  <c r="G91" i="48"/>
  <c r="G92" i="48"/>
  <c r="G93" i="48"/>
  <c r="G94" i="48"/>
  <c r="G95" i="48"/>
  <c r="G96" i="48"/>
  <c r="G97" i="48"/>
  <c r="G98" i="48"/>
  <c r="G99" i="48"/>
  <c r="G100" i="48"/>
  <c r="G101" i="48"/>
  <c r="G102" i="48"/>
  <c r="G103" i="48"/>
  <c r="G104" i="48"/>
  <c r="G105" i="48"/>
  <c r="E107" i="48"/>
  <c r="B144" i="48" l="1"/>
  <c r="A145" i="48"/>
  <c r="G3" i="48"/>
  <c r="C114" i="49"/>
  <c r="D114" i="49"/>
  <c r="C115" i="49"/>
  <c r="D115" i="49"/>
  <c r="C116" i="49"/>
  <c r="D116" i="49"/>
  <c r="C117" i="49"/>
  <c r="D117" i="49"/>
  <c r="C118" i="49"/>
  <c r="D118" i="49"/>
  <c r="C119" i="49"/>
  <c r="D119" i="49"/>
  <c r="C120" i="49"/>
  <c r="D120" i="49"/>
  <c r="C121" i="49"/>
  <c r="D121" i="49"/>
  <c r="C122" i="49"/>
  <c r="D122" i="49"/>
  <c r="C123" i="49"/>
  <c r="D123" i="49"/>
  <c r="C113" i="45"/>
  <c r="D113" i="45"/>
  <c r="C114" i="45"/>
  <c r="D114" i="45"/>
  <c r="C115" i="45"/>
  <c r="D115" i="45"/>
  <c r="A113" i="45"/>
  <c r="A114" i="45"/>
  <c r="A115" i="45" s="1"/>
  <c r="A111" i="45"/>
  <c r="A112" i="45" s="1"/>
  <c r="D112" i="45" s="1"/>
  <c r="A110" i="45"/>
  <c r="D98" i="45"/>
  <c r="D99" i="45"/>
  <c r="D100" i="45"/>
  <c r="D101" i="45"/>
  <c r="D102" i="45"/>
  <c r="D103" i="45"/>
  <c r="D104" i="45"/>
  <c r="D105" i="45"/>
  <c r="D106" i="45"/>
  <c r="D107" i="45"/>
  <c r="D108" i="45"/>
  <c r="D109" i="45"/>
  <c r="D110" i="45"/>
  <c r="D111" i="45"/>
  <c r="C110" i="45"/>
  <c r="C111" i="45"/>
  <c r="C112" i="45"/>
  <c r="C13" i="49"/>
  <c r="D13" i="49"/>
  <c r="C14" i="49"/>
  <c r="D14" i="49"/>
  <c r="C15" i="49"/>
  <c r="D15" i="49"/>
  <c r="C16" i="49"/>
  <c r="D16" i="49"/>
  <c r="C17" i="49"/>
  <c r="D17" i="49"/>
  <c r="C18" i="49"/>
  <c r="D18" i="49"/>
  <c r="C19" i="49"/>
  <c r="D19" i="49"/>
  <c r="C20" i="49"/>
  <c r="D20" i="49"/>
  <c r="C21" i="49"/>
  <c r="D21" i="49"/>
  <c r="C22" i="49"/>
  <c r="D22" i="49"/>
  <c r="C23" i="49"/>
  <c r="D23" i="49"/>
  <c r="C24" i="49"/>
  <c r="D24" i="49"/>
  <c r="C25" i="49"/>
  <c r="D25" i="49"/>
  <c r="C26" i="49"/>
  <c r="D26" i="49"/>
  <c r="C27" i="49"/>
  <c r="D27" i="49"/>
  <c r="C28" i="49"/>
  <c r="D28" i="49"/>
  <c r="C29" i="49"/>
  <c r="D29" i="49"/>
  <c r="C30" i="49"/>
  <c r="D30" i="49"/>
  <c r="C31" i="49"/>
  <c r="D31" i="49"/>
  <c r="C32" i="49"/>
  <c r="D32" i="49"/>
  <c r="C33" i="49"/>
  <c r="D33" i="49"/>
  <c r="C34" i="49"/>
  <c r="D34" i="49"/>
  <c r="C35" i="49"/>
  <c r="D35" i="49"/>
  <c r="C36" i="49"/>
  <c r="D36" i="49"/>
  <c r="C37" i="49"/>
  <c r="D37" i="49"/>
  <c r="C38" i="49"/>
  <c r="D38" i="49"/>
  <c r="C39" i="49"/>
  <c r="D39" i="49"/>
  <c r="C40" i="49"/>
  <c r="D40" i="49"/>
  <c r="C41" i="49"/>
  <c r="D41" i="49"/>
  <c r="C42" i="49"/>
  <c r="D42" i="49"/>
  <c r="C43" i="49"/>
  <c r="D43" i="49"/>
  <c r="C44" i="49"/>
  <c r="D44" i="49"/>
  <c r="C45" i="49"/>
  <c r="D45" i="49"/>
  <c r="C46" i="49"/>
  <c r="D46" i="49"/>
  <c r="C47" i="49"/>
  <c r="D47" i="49"/>
  <c r="C48" i="49"/>
  <c r="D48" i="49"/>
  <c r="C49" i="49"/>
  <c r="D49" i="49"/>
  <c r="C50" i="49"/>
  <c r="D50" i="49"/>
  <c r="C51" i="49"/>
  <c r="D51" i="49"/>
  <c r="C52" i="49"/>
  <c r="D52" i="49"/>
  <c r="C53" i="49"/>
  <c r="D53" i="49"/>
  <c r="C54" i="49"/>
  <c r="D54" i="49"/>
  <c r="C55" i="49"/>
  <c r="D55" i="49"/>
  <c r="C56" i="49"/>
  <c r="D56" i="49"/>
  <c r="C57" i="49"/>
  <c r="D57" i="49"/>
  <c r="C58" i="49"/>
  <c r="D58" i="49"/>
  <c r="C59" i="49"/>
  <c r="D59" i="49"/>
  <c r="C60" i="49"/>
  <c r="D60" i="49"/>
  <c r="C61" i="49"/>
  <c r="D61" i="49"/>
  <c r="C62" i="49"/>
  <c r="D62" i="49"/>
  <c r="C63" i="49"/>
  <c r="D63" i="49"/>
  <c r="C64" i="49"/>
  <c r="D64" i="49"/>
  <c r="C65" i="49"/>
  <c r="D65" i="49"/>
  <c r="C66" i="49"/>
  <c r="D66" i="49"/>
  <c r="C67" i="49"/>
  <c r="D67" i="49"/>
  <c r="C68" i="49"/>
  <c r="D68" i="49"/>
  <c r="C69" i="49"/>
  <c r="D69" i="49"/>
  <c r="C70" i="49"/>
  <c r="D70" i="49"/>
  <c r="C71" i="49"/>
  <c r="D71" i="49"/>
  <c r="C72" i="49"/>
  <c r="D72" i="49"/>
  <c r="C73" i="49"/>
  <c r="D73" i="49"/>
  <c r="C74" i="49"/>
  <c r="D74" i="49"/>
  <c r="C75" i="49"/>
  <c r="D75" i="49"/>
  <c r="C76" i="49"/>
  <c r="D76" i="49"/>
  <c r="C77" i="49"/>
  <c r="D77" i="49"/>
  <c r="C78" i="49"/>
  <c r="D78" i="49"/>
  <c r="C79" i="49"/>
  <c r="D79" i="49"/>
  <c r="C80" i="49"/>
  <c r="D80" i="49"/>
  <c r="C81" i="49"/>
  <c r="D81" i="49"/>
  <c r="C82" i="49"/>
  <c r="D82" i="49"/>
  <c r="C83" i="49"/>
  <c r="D83" i="49"/>
  <c r="C84" i="49"/>
  <c r="D84" i="49"/>
  <c r="C85" i="49"/>
  <c r="D85" i="49"/>
  <c r="C86" i="49"/>
  <c r="D86" i="49"/>
  <c r="C87" i="49"/>
  <c r="D87" i="49"/>
  <c r="C88" i="49"/>
  <c r="D88" i="49"/>
  <c r="C89" i="49"/>
  <c r="D89" i="49"/>
  <c r="C90" i="49"/>
  <c r="D90" i="49"/>
  <c r="C91" i="49"/>
  <c r="D91" i="49"/>
  <c r="C92" i="49"/>
  <c r="D92" i="49"/>
  <c r="C93" i="49"/>
  <c r="D93" i="49"/>
  <c r="C94" i="49"/>
  <c r="D94" i="49"/>
  <c r="C95" i="49"/>
  <c r="D95" i="49"/>
  <c r="C96" i="49"/>
  <c r="D96" i="49"/>
  <c r="C97" i="49"/>
  <c r="D97" i="49"/>
  <c r="C98" i="49"/>
  <c r="D98" i="49"/>
  <c r="C99" i="49"/>
  <c r="D99" i="49"/>
  <c r="C100" i="49"/>
  <c r="D100" i="49"/>
  <c r="C101" i="49"/>
  <c r="D101" i="49"/>
  <c r="C102" i="49"/>
  <c r="D102" i="49"/>
  <c r="C103" i="49"/>
  <c r="D103" i="49"/>
  <c r="C104" i="49"/>
  <c r="D104" i="49"/>
  <c r="C105" i="49"/>
  <c r="D105" i="49"/>
  <c r="C106" i="49"/>
  <c r="D106" i="49"/>
  <c r="C107" i="49"/>
  <c r="D107" i="49"/>
  <c r="C108" i="49"/>
  <c r="D108" i="49"/>
  <c r="C109" i="49"/>
  <c r="D109" i="49"/>
  <c r="C110" i="49"/>
  <c r="D110" i="49"/>
  <c r="C111" i="49"/>
  <c r="D111" i="49"/>
  <c r="C112" i="49"/>
  <c r="D112" i="49"/>
  <c r="C113" i="49"/>
  <c r="D113" i="49"/>
  <c r="E11" i="48"/>
  <c r="A12" i="48"/>
  <c r="A13" i="48" s="1"/>
  <c r="A14" i="48" s="1"/>
  <c r="A10" i="48"/>
  <c r="B11" i="48" s="1"/>
  <c r="D7" i="46"/>
  <c r="A146" i="48" l="1"/>
  <c r="B145" i="48"/>
  <c r="D5" i="49"/>
  <c r="D11" i="48"/>
  <c r="B14" i="48"/>
  <c r="B12" i="48"/>
  <c r="A15" i="48"/>
  <c r="A16" i="48" s="1"/>
  <c r="B16" i="48" s="1"/>
  <c r="B13" i="48"/>
  <c r="B146" i="48" l="1"/>
  <c r="A147" i="48"/>
  <c r="E16" i="48"/>
  <c r="D16" i="48"/>
  <c r="E12" i="48"/>
  <c r="D12" i="48"/>
  <c r="E13" i="48"/>
  <c r="D13" i="48"/>
  <c r="E14" i="48"/>
  <c r="D14" i="48"/>
  <c r="B15" i="48"/>
  <c r="A17" i="48"/>
  <c r="A18" i="48" s="1"/>
  <c r="G7" i="46"/>
  <c r="E9" i="46"/>
  <c r="F7" i="46"/>
  <c r="B8" i="46"/>
  <c r="G8" i="46" s="1"/>
  <c r="A9" i="46"/>
  <c r="A7" i="46"/>
  <c r="A148" i="48" l="1"/>
  <c r="B147" i="48"/>
  <c r="B9" i="46"/>
  <c r="F8" i="46"/>
  <c r="D8" i="46"/>
  <c r="E15" i="48"/>
  <c r="D15" i="48"/>
  <c r="B17" i="48"/>
  <c r="B18" i="48"/>
  <c r="A19" i="48"/>
  <c r="E10" i="46"/>
  <c r="E11" i="46" s="1"/>
  <c r="E12" i="46" s="1"/>
  <c r="E13" i="46" s="1"/>
  <c r="E14" i="46" s="1"/>
  <c r="E15" i="46" s="1"/>
  <c r="E16" i="46" s="1"/>
  <c r="E17" i="46" s="1"/>
  <c r="E18" i="46" s="1"/>
  <c r="E19" i="46" s="1"/>
  <c r="E20" i="46" s="1"/>
  <c r="E21" i="46" s="1"/>
  <c r="E22" i="46" s="1"/>
  <c r="E23" i="46" s="1"/>
  <c r="E24" i="46" s="1"/>
  <c r="E25" i="46" s="1"/>
  <c r="E26" i="46" s="1"/>
  <c r="E27" i="46" s="1"/>
  <c r="E28" i="46" s="1"/>
  <c r="E29" i="46" s="1"/>
  <c r="E30" i="46" s="1"/>
  <c r="E31" i="46" s="1"/>
  <c r="E32" i="46" s="1"/>
  <c r="E33" i="46" s="1"/>
  <c r="E34" i="46" s="1"/>
  <c r="E35" i="46" s="1"/>
  <c r="E36" i="46" s="1"/>
  <c r="E37" i="46" s="1"/>
  <c r="E38" i="46" s="1"/>
  <c r="E39" i="46" s="1"/>
  <c r="E40" i="46" s="1"/>
  <c r="E41" i="46" s="1"/>
  <c r="E42" i="46" s="1"/>
  <c r="E43" i="46" s="1"/>
  <c r="A10" i="46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C103" i="45"/>
  <c r="C104" i="45"/>
  <c r="C105" i="45"/>
  <c r="C106" i="45"/>
  <c r="C107" i="45"/>
  <c r="C108" i="45"/>
  <c r="C109" i="45"/>
  <c r="C12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B2" i="44"/>
  <c r="B3" i="44"/>
  <c r="B4" i="44"/>
  <c r="B5" i="44"/>
  <c r="B6" i="44"/>
  <c r="B7" i="44"/>
  <c r="B8" i="44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148" i="48" l="1"/>
  <c r="A149" i="48"/>
  <c r="F9" i="46"/>
  <c r="D9" i="46"/>
  <c r="G9" i="46"/>
  <c r="E17" i="48"/>
  <c r="D17" i="48"/>
  <c r="E18" i="48"/>
  <c r="D18" i="48"/>
  <c r="E5" i="46"/>
  <c r="A20" i="48"/>
  <c r="B19" i="48"/>
  <c r="A11" i="46"/>
  <c r="B10" i="46"/>
  <c r="O8" i="42"/>
  <c r="J5" i="42"/>
  <c r="J6" i="42"/>
  <c r="J7" i="42"/>
  <c r="J4" i="42"/>
  <c r="F4" i="42"/>
  <c r="E4" i="42"/>
  <c r="D4" i="42"/>
  <c r="C4" i="42"/>
  <c r="B5" i="42"/>
  <c r="B6" i="42"/>
  <c r="B7" i="42"/>
  <c r="B8" i="42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4" i="42"/>
  <c r="O5" i="42"/>
  <c r="O6" i="42" s="1"/>
  <c r="O7" i="42" s="1"/>
  <c r="N5" i="42"/>
  <c r="N6" i="42" s="1"/>
  <c r="N7" i="42" s="1"/>
  <c r="M5" i="42"/>
  <c r="M6" i="42" s="1"/>
  <c r="M7" i="42" s="1"/>
  <c r="L5" i="42"/>
  <c r="L6" i="42" s="1"/>
  <c r="L7" i="42" s="1"/>
  <c r="K5" i="42"/>
  <c r="K6" i="42"/>
  <c r="K7" i="42" s="1"/>
  <c r="A150" i="48" l="1"/>
  <c r="B149" i="48"/>
  <c r="F10" i="46"/>
  <c r="D10" i="46"/>
  <c r="G10" i="46"/>
  <c r="E19" i="48"/>
  <c r="D19" i="48"/>
  <c r="B20" i="48"/>
  <c r="A21" i="48"/>
  <c r="A12" i="46"/>
  <c r="B11" i="46"/>
  <c r="B150" i="48" l="1"/>
  <c r="A151" i="48"/>
  <c r="F11" i="46"/>
  <c r="D11" i="46"/>
  <c r="G11" i="46"/>
  <c r="E20" i="48"/>
  <c r="D20" i="48"/>
  <c r="A22" i="48"/>
  <c r="B21" i="48"/>
  <c r="B12" i="46"/>
  <c r="A13" i="46"/>
  <c r="A152" i="48" l="1"/>
  <c r="B151" i="48"/>
  <c r="F12" i="46"/>
  <c r="D12" i="46"/>
  <c r="G12" i="46"/>
  <c r="E21" i="48"/>
  <c r="D21" i="48"/>
  <c r="B22" i="48"/>
  <c r="A23" i="48"/>
  <c r="B13" i="46"/>
  <c r="A14" i="46"/>
  <c r="B152" i="48" l="1"/>
  <c r="A153" i="48"/>
  <c r="F13" i="46"/>
  <c r="D13" i="46"/>
  <c r="G13" i="46"/>
  <c r="E22" i="48"/>
  <c r="D22" i="48"/>
  <c r="A24" i="48"/>
  <c r="B23" i="48"/>
  <c r="B14" i="46"/>
  <c r="A15" i="46"/>
  <c r="A154" i="48" l="1"/>
  <c r="B153" i="48"/>
  <c r="F14" i="46"/>
  <c r="D14" i="46"/>
  <c r="G14" i="46"/>
  <c r="E23" i="48"/>
  <c r="D23" i="48"/>
  <c r="B24" i="48"/>
  <c r="A25" i="48"/>
  <c r="B15" i="46"/>
  <c r="A16" i="46"/>
  <c r="B154" i="48" l="1"/>
  <c r="A155" i="48"/>
  <c r="F15" i="46"/>
  <c r="D15" i="46"/>
  <c r="G15" i="46"/>
  <c r="E24" i="48"/>
  <c r="D24" i="48"/>
  <c r="A26" i="48"/>
  <c r="B25" i="48"/>
  <c r="B16" i="46"/>
  <c r="A17" i="46"/>
  <c r="A156" i="48" l="1"/>
  <c r="B155" i="48"/>
  <c r="F16" i="46"/>
  <c r="D16" i="46"/>
  <c r="G16" i="46"/>
  <c r="E25" i="48"/>
  <c r="D25" i="48"/>
  <c r="B26" i="48"/>
  <c r="A27" i="48"/>
  <c r="B17" i="46"/>
  <c r="A18" i="46"/>
  <c r="B156" i="48" l="1"/>
  <c r="A157" i="48"/>
  <c r="F17" i="46"/>
  <c r="D17" i="46"/>
  <c r="G17" i="46"/>
  <c r="E26" i="48"/>
  <c r="D26" i="48"/>
  <c r="A28" i="48"/>
  <c r="B27" i="48"/>
  <c r="B18" i="46"/>
  <c r="A19" i="46"/>
  <c r="A158" i="48" l="1"/>
  <c r="B157" i="48"/>
  <c r="F18" i="46"/>
  <c r="D18" i="46"/>
  <c r="G18" i="46"/>
  <c r="E27" i="48"/>
  <c r="D27" i="48"/>
  <c r="B28" i="48"/>
  <c r="A29" i="48"/>
  <c r="B19" i="46"/>
  <c r="A20" i="46"/>
  <c r="B158" i="48" l="1"/>
  <c r="F19" i="46"/>
  <c r="D19" i="46"/>
  <c r="G19" i="46"/>
  <c r="E28" i="48"/>
  <c r="D28" i="48"/>
  <c r="A30" i="48"/>
  <c r="B29" i="48"/>
  <c r="B20" i="46"/>
  <c r="A21" i="46"/>
  <c r="F20" i="46" l="1"/>
  <c r="D20" i="46"/>
  <c r="G20" i="46"/>
  <c r="E29" i="48"/>
  <c r="D29" i="48"/>
  <c r="B30" i="48"/>
  <c r="A31" i="48"/>
  <c r="B21" i="46"/>
  <c r="A22" i="46"/>
  <c r="F21" i="46" l="1"/>
  <c r="D21" i="46"/>
  <c r="G21" i="46"/>
  <c r="E30" i="48"/>
  <c r="D30" i="48"/>
  <c r="A32" i="48"/>
  <c r="B31" i="48"/>
  <c r="B22" i="46"/>
  <c r="A23" i="46"/>
  <c r="F22" i="46" l="1"/>
  <c r="D22" i="46"/>
  <c r="G22" i="46"/>
  <c r="E31" i="48"/>
  <c r="D31" i="48"/>
  <c r="B32" i="48"/>
  <c r="A33" i="48"/>
  <c r="B23" i="46"/>
  <c r="A24" i="46"/>
  <c r="F23" i="46" l="1"/>
  <c r="D23" i="46"/>
  <c r="G23" i="46"/>
  <c r="E32" i="48"/>
  <c r="D32" i="48"/>
  <c r="A34" i="48"/>
  <c r="B33" i="48"/>
  <c r="B24" i="46"/>
  <c r="A25" i="46"/>
  <c r="F24" i="46" l="1"/>
  <c r="D24" i="46"/>
  <c r="G24" i="46"/>
  <c r="E33" i="48"/>
  <c r="D33" i="48"/>
  <c r="B34" i="48"/>
  <c r="A35" i="48"/>
  <c r="B25" i="46"/>
  <c r="A26" i="46"/>
  <c r="F25" i="46" l="1"/>
  <c r="D25" i="46"/>
  <c r="G25" i="46"/>
  <c r="E34" i="48"/>
  <c r="D34" i="48"/>
  <c r="A36" i="48"/>
  <c r="B35" i="48"/>
  <c r="B26" i="46"/>
  <c r="A27" i="46"/>
  <c r="F26" i="46" l="1"/>
  <c r="D26" i="46"/>
  <c r="G26" i="46"/>
  <c r="E35" i="48"/>
  <c r="D35" i="48"/>
  <c r="B36" i="48"/>
  <c r="A37" i="48"/>
  <c r="B27" i="46"/>
  <c r="A28" i="46"/>
  <c r="F27" i="46" l="1"/>
  <c r="D27" i="46"/>
  <c r="G27" i="46"/>
  <c r="E36" i="48"/>
  <c r="D36" i="48"/>
  <c r="A38" i="48"/>
  <c r="B37" i="48"/>
  <c r="B28" i="46"/>
  <c r="A29" i="46"/>
  <c r="F28" i="46" l="1"/>
  <c r="D28" i="46"/>
  <c r="G28" i="46"/>
  <c r="E37" i="48"/>
  <c r="D37" i="48"/>
  <c r="B38" i="48"/>
  <c r="A39" i="48"/>
  <c r="B29" i="46"/>
  <c r="A30" i="46"/>
  <c r="F29" i="46" l="1"/>
  <c r="D29" i="46"/>
  <c r="G29" i="46"/>
  <c r="E38" i="48"/>
  <c r="D38" i="48"/>
  <c r="A40" i="48"/>
  <c r="B39" i="48"/>
  <c r="B30" i="46"/>
  <c r="A31" i="46"/>
  <c r="F30" i="46" l="1"/>
  <c r="D30" i="46"/>
  <c r="G30" i="46"/>
  <c r="E39" i="48"/>
  <c r="D39" i="48"/>
  <c r="B40" i="48"/>
  <c r="A41" i="48"/>
  <c r="B31" i="46"/>
  <c r="A32" i="46"/>
  <c r="F31" i="46" l="1"/>
  <c r="D31" i="46"/>
  <c r="G31" i="46"/>
  <c r="E40" i="48"/>
  <c r="D40" i="48"/>
  <c r="A42" i="48"/>
  <c r="B41" i="48"/>
  <c r="B32" i="46"/>
  <c r="A33" i="46"/>
  <c r="F32" i="46" l="1"/>
  <c r="D32" i="46"/>
  <c r="G32" i="46"/>
  <c r="E41" i="48"/>
  <c r="D41" i="48"/>
  <c r="B42" i="48"/>
  <c r="A43" i="48"/>
  <c r="B33" i="46"/>
  <c r="A34" i="46"/>
  <c r="F33" i="46" l="1"/>
  <c r="D33" i="46"/>
  <c r="G33" i="46"/>
  <c r="E42" i="48"/>
  <c r="D42" i="48"/>
  <c r="A44" i="48"/>
  <c r="B43" i="48"/>
  <c r="B34" i="46"/>
  <c r="A35" i="46"/>
  <c r="F34" i="46" l="1"/>
  <c r="D34" i="46"/>
  <c r="G34" i="46"/>
  <c r="E43" i="48"/>
  <c r="D43" i="48"/>
  <c r="B44" i="48"/>
  <c r="A45" i="48"/>
  <c r="B35" i="46"/>
  <c r="A36" i="46"/>
  <c r="F35" i="46" l="1"/>
  <c r="D35" i="46"/>
  <c r="G35" i="46"/>
  <c r="E44" i="48"/>
  <c r="D44" i="48"/>
  <c r="A46" i="48"/>
  <c r="B45" i="48"/>
  <c r="B36" i="46"/>
  <c r="A37" i="46"/>
  <c r="F36" i="46" l="1"/>
  <c r="D36" i="46"/>
  <c r="G36" i="46"/>
  <c r="E45" i="48"/>
  <c r="D45" i="48"/>
  <c r="B46" i="48"/>
  <c r="A47" i="48"/>
  <c r="B37" i="46"/>
  <c r="A38" i="46"/>
  <c r="F37" i="46" l="1"/>
  <c r="D37" i="46"/>
  <c r="G37" i="46"/>
  <c r="E46" i="48"/>
  <c r="D46" i="48"/>
  <c r="B47" i="48"/>
  <c r="A48" i="48"/>
  <c r="B38" i="46"/>
  <c r="A39" i="46"/>
  <c r="F38" i="46" l="1"/>
  <c r="D38" i="46"/>
  <c r="G38" i="46"/>
  <c r="E47" i="48"/>
  <c r="D47" i="48"/>
  <c r="B48" i="48"/>
  <c r="A49" i="48"/>
  <c r="B39" i="46"/>
  <c r="A40" i="46"/>
  <c r="F39" i="46" l="1"/>
  <c r="F5" i="46" s="1"/>
  <c r="D39" i="46"/>
  <c r="D5" i="46" s="1"/>
  <c r="G39" i="46"/>
  <c r="G5" i="46" s="1"/>
  <c r="E48" i="48"/>
  <c r="D48" i="48"/>
  <c r="B49" i="48"/>
  <c r="A50" i="48"/>
  <c r="B40" i="46"/>
  <c r="A41" i="46"/>
  <c r="F40" i="46" l="1"/>
  <c r="D40" i="46"/>
  <c r="G40" i="46"/>
  <c r="E49" i="48"/>
  <c r="D49" i="48"/>
  <c r="A51" i="48"/>
  <c r="B50" i="48"/>
  <c r="B41" i="46"/>
  <c r="A42" i="46"/>
  <c r="F41" i="46" l="1"/>
  <c r="D41" i="46"/>
  <c r="G41" i="46"/>
  <c r="E50" i="48"/>
  <c r="D50" i="48"/>
  <c r="A52" i="48"/>
  <c r="B51" i="48"/>
  <c r="B42" i="46"/>
  <c r="A43" i="46"/>
  <c r="B43" i="46" s="1"/>
  <c r="F42" i="46" l="1"/>
  <c r="D42" i="46"/>
  <c r="G42" i="46"/>
  <c r="F43" i="46"/>
  <c r="D43" i="46"/>
  <c r="G43" i="46"/>
  <c r="E51" i="48"/>
  <c r="D51" i="48"/>
  <c r="A53" i="48"/>
  <c r="B52" i="48"/>
  <c r="E52" i="48" l="1"/>
  <c r="D52" i="48"/>
  <c r="A54" i="48"/>
  <c r="B53" i="48"/>
  <c r="E53" i="48" l="1"/>
  <c r="D53" i="48"/>
  <c r="A55" i="48"/>
  <c r="B54" i="48"/>
  <c r="E54" i="48" l="1"/>
  <c r="D54" i="48"/>
  <c r="A56" i="48"/>
  <c r="B55" i="48"/>
  <c r="E55" i="48" l="1"/>
  <c r="D55" i="48"/>
  <c r="A57" i="48"/>
  <c r="B56" i="48"/>
  <c r="E56" i="48" l="1"/>
  <c r="D56" i="48"/>
  <c r="A58" i="48"/>
  <c r="B57" i="48"/>
  <c r="E57" i="48" l="1"/>
  <c r="D57" i="48"/>
  <c r="A59" i="48"/>
  <c r="B58" i="48"/>
  <c r="E58" i="48" l="1"/>
  <c r="D58" i="48"/>
  <c r="A60" i="48"/>
  <c r="B59" i="48"/>
  <c r="E59" i="48" l="1"/>
  <c r="D59" i="48"/>
  <c r="A61" i="48"/>
  <c r="B60" i="48"/>
  <c r="E60" i="48" l="1"/>
  <c r="D60" i="48"/>
  <c r="A62" i="48"/>
  <c r="B61" i="48"/>
  <c r="E61" i="48" l="1"/>
  <c r="D61" i="48"/>
  <c r="A63" i="48"/>
  <c r="B62" i="48"/>
  <c r="E62" i="48" l="1"/>
  <c r="D62" i="48"/>
  <c r="A64" i="48"/>
  <c r="B63" i="48"/>
  <c r="E63" i="48" l="1"/>
  <c r="D63" i="48"/>
  <c r="A65" i="48"/>
  <c r="B64" i="48"/>
  <c r="E64" i="48" l="1"/>
  <c r="D64" i="48"/>
  <c r="A66" i="48"/>
  <c r="B65" i="48"/>
  <c r="E65" i="48" l="1"/>
  <c r="D65" i="48"/>
  <c r="A67" i="48"/>
  <c r="B66" i="48"/>
  <c r="E66" i="48" l="1"/>
  <c r="D66" i="48"/>
  <c r="A68" i="48"/>
  <c r="B67" i="48"/>
  <c r="E67" i="48" l="1"/>
  <c r="D67" i="48"/>
  <c r="A69" i="48"/>
  <c r="B68" i="48"/>
  <c r="E68" i="48" l="1"/>
  <c r="D68" i="48"/>
  <c r="A70" i="48"/>
  <c r="B69" i="48"/>
  <c r="E69" i="48" l="1"/>
  <c r="D69" i="48"/>
  <c r="A71" i="48"/>
  <c r="B70" i="48"/>
  <c r="E70" i="48" l="1"/>
  <c r="D70" i="48"/>
  <c r="A72" i="48"/>
  <c r="B71" i="48"/>
  <c r="E71" i="48" l="1"/>
  <c r="D71" i="48"/>
  <c r="A73" i="48"/>
  <c r="B72" i="48"/>
  <c r="E72" i="48" l="1"/>
  <c r="D72" i="48"/>
  <c r="A74" i="48"/>
  <c r="B73" i="48"/>
  <c r="D73" i="48" l="1"/>
  <c r="E73" i="48"/>
  <c r="A75" i="48"/>
  <c r="B74" i="48"/>
  <c r="E74" i="48" l="1"/>
  <c r="D74" i="48"/>
  <c r="A76" i="48"/>
  <c r="B75" i="48"/>
  <c r="E75" i="48" l="1"/>
  <c r="D75" i="48"/>
  <c r="A77" i="48"/>
  <c r="B76" i="48"/>
  <c r="E76" i="48" l="1"/>
  <c r="D76" i="48"/>
  <c r="A78" i="48"/>
  <c r="B77" i="48"/>
  <c r="D77" i="48" l="1"/>
  <c r="E77" i="48"/>
  <c r="A79" i="48"/>
  <c r="B78" i="48"/>
  <c r="E78" i="48" l="1"/>
  <c r="D78" i="48"/>
  <c r="A80" i="48"/>
  <c r="B79" i="48"/>
  <c r="E79" i="48" l="1"/>
  <c r="D79" i="48"/>
  <c r="A81" i="48"/>
  <c r="B80" i="48"/>
  <c r="F80" i="48" s="1"/>
  <c r="E80" i="48" l="1"/>
  <c r="D80" i="48"/>
  <c r="A82" i="48"/>
  <c r="B81" i="48"/>
  <c r="F81" i="48" s="1"/>
  <c r="D81" i="48" l="1"/>
  <c r="E81" i="48"/>
  <c r="A83" i="48"/>
  <c r="B82" i="48"/>
  <c r="F82" i="48" s="1"/>
  <c r="E82" i="48" l="1"/>
  <c r="D82" i="48"/>
  <c r="A84" i="48"/>
  <c r="B83" i="48"/>
  <c r="F83" i="48" s="1"/>
  <c r="E83" i="48" l="1"/>
  <c r="D83" i="48"/>
  <c r="A85" i="48"/>
  <c r="B84" i="48"/>
  <c r="F84" i="48" s="1"/>
  <c r="E84" i="48" l="1"/>
  <c r="D84" i="48"/>
  <c r="A86" i="48"/>
  <c r="B85" i="48"/>
  <c r="F85" i="48" s="1"/>
  <c r="D85" i="48" l="1"/>
  <c r="E85" i="48"/>
  <c r="A87" i="48"/>
  <c r="B86" i="48"/>
  <c r="F86" i="48" s="1"/>
  <c r="E86" i="48" l="1"/>
  <c r="D86" i="48"/>
  <c r="A88" i="48"/>
  <c r="B87" i="48"/>
  <c r="F87" i="48" s="1"/>
  <c r="E87" i="48" l="1"/>
  <c r="D87" i="48"/>
  <c r="A89" i="48"/>
  <c r="B88" i="48"/>
  <c r="F88" i="48" s="1"/>
  <c r="E88" i="48" l="1"/>
  <c r="D88" i="48"/>
  <c r="A90" i="48"/>
  <c r="B89" i="48"/>
  <c r="F89" i="48" s="1"/>
  <c r="E89" i="48" l="1"/>
  <c r="D89" i="48"/>
  <c r="A91" i="48"/>
  <c r="B90" i="48"/>
  <c r="F90" i="48" s="1"/>
  <c r="E90" i="48" l="1"/>
  <c r="D90" i="48"/>
  <c r="A92" i="48"/>
  <c r="B91" i="48"/>
  <c r="F91" i="48" s="1"/>
  <c r="D91" i="48" l="1"/>
  <c r="E91" i="48"/>
  <c r="A93" i="48"/>
  <c r="B92" i="48"/>
  <c r="F92" i="48" s="1"/>
  <c r="E92" i="48" l="1"/>
  <c r="D92" i="48"/>
  <c r="A94" i="48"/>
  <c r="B93" i="48"/>
  <c r="F93" i="48" s="1"/>
  <c r="E93" i="48" l="1"/>
  <c r="D93" i="48"/>
  <c r="A95" i="48"/>
  <c r="B94" i="48"/>
  <c r="F94" i="48" s="1"/>
  <c r="E94" i="48" l="1"/>
  <c r="D94" i="48"/>
  <c r="A96" i="48"/>
  <c r="B95" i="48"/>
  <c r="F95" i="48" s="1"/>
  <c r="E95" i="48" l="1"/>
  <c r="D95" i="48"/>
  <c r="A97" i="48"/>
  <c r="B96" i="48"/>
  <c r="F96" i="48" s="1"/>
  <c r="E96" i="48" l="1"/>
  <c r="D96" i="48"/>
  <c r="A98" i="48"/>
  <c r="B97" i="48"/>
  <c r="F97" i="48" s="1"/>
  <c r="E97" i="48" l="1"/>
  <c r="D97" i="48"/>
  <c r="A99" i="48"/>
  <c r="B98" i="48"/>
  <c r="F98" i="48" s="1"/>
  <c r="E98" i="48" l="1"/>
  <c r="D98" i="48"/>
  <c r="A100" i="48"/>
  <c r="B99" i="48"/>
  <c r="F99" i="48" s="1"/>
  <c r="E99" i="48" l="1"/>
  <c r="D99" i="48"/>
  <c r="A101" i="48"/>
  <c r="B100" i="48"/>
  <c r="F100" i="48" s="1"/>
  <c r="E100" i="48" l="1"/>
  <c r="D100" i="48"/>
  <c r="A102" i="48"/>
  <c r="B101" i="48"/>
  <c r="F101" i="48" s="1"/>
  <c r="D101" i="48" l="1"/>
  <c r="E101" i="48"/>
  <c r="A103" i="48"/>
  <c r="B102" i="48"/>
  <c r="F102" i="48" s="1"/>
  <c r="E102" i="48" l="1"/>
  <c r="D102" i="48"/>
  <c r="A104" i="48"/>
  <c r="B103" i="48"/>
  <c r="F103" i="48" s="1"/>
  <c r="E103" i="48" l="1"/>
  <c r="D103" i="48"/>
  <c r="A105" i="48"/>
  <c r="B104" i="48"/>
  <c r="F104" i="48" s="1"/>
  <c r="E104" i="48" l="1"/>
  <c r="D104" i="48"/>
  <c r="A106" i="48"/>
  <c r="B105" i="48"/>
  <c r="F105" i="48" s="1"/>
  <c r="B106" i="48" l="1"/>
  <c r="F106" i="48" s="1"/>
  <c r="A107" i="48"/>
  <c r="E105" i="48"/>
  <c r="D105" i="48"/>
  <c r="E106" i="48"/>
  <c r="E3" i="48" s="1"/>
  <c r="D106" i="48"/>
  <c r="F3" i="48" l="1"/>
  <c r="B107" i="48"/>
  <c r="F107" i="48" s="1"/>
  <c r="A108" i="48"/>
  <c r="D3" i="48"/>
  <c r="F108" i="48" l="1"/>
  <c r="A109" i="48"/>
  <c r="B108" i="48"/>
  <c r="D108" i="48" l="1"/>
  <c r="E108" i="48"/>
  <c r="A110" i="48"/>
  <c r="B109" i="48"/>
  <c r="F109" i="48" s="1"/>
  <c r="F110" i="48" l="1"/>
  <c r="A111" i="48"/>
  <c r="B110" i="48"/>
  <c r="D109" i="48"/>
  <c r="E109" i="48"/>
  <c r="E110" i="48" l="1"/>
  <c r="D110" i="48"/>
  <c r="A112" i="48"/>
  <c r="B111" i="48"/>
  <c r="F111" i="48" s="1"/>
  <c r="F112" i="48" l="1"/>
  <c r="A113" i="48"/>
  <c r="B112" i="48"/>
  <c r="D111" i="48"/>
  <c r="E111" i="48"/>
  <c r="E112" i="48" l="1"/>
  <c r="D112" i="48"/>
  <c r="A114" i="48"/>
  <c r="B113" i="48"/>
  <c r="F113" i="48" s="1"/>
  <c r="F114" i="48" l="1"/>
  <c r="A115" i="48"/>
  <c r="B114" i="48"/>
  <c r="D113" i="48"/>
  <c r="E113" i="48"/>
  <c r="E114" i="48" l="1"/>
  <c r="D114" i="48"/>
  <c r="A116" i="48"/>
  <c r="B115" i="48"/>
  <c r="F115" i="48" s="1"/>
  <c r="A117" i="48" l="1"/>
  <c r="B116" i="48"/>
  <c r="D115" i="48"/>
  <c r="E115" i="48"/>
  <c r="F116" i="48" l="1"/>
  <c r="F117" i="48" s="1"/>
  <c r="D116" i="48"/>
  <c r="E116" i="48"/>
  <c r="A118" i="48"/>
  <c r="B117" i="48"/>
  <c r="D117" i="48" l="1"/>
  <c r="E117" i="48"/>
  <c r="A119" i="48"/>
  <c r="B118" i="48"/>
  <c r="F118" i="48" s="1"/>
  <c r="E118" i="48" l="1"/>
  <c r="D118" i="48"/>
  <c r="A120" i="48"/>
  <c r="B119" i="48"/>
  <c r="D119" i="48" l="1"/>
  <c r="E119" i="48"/>
  <c r="F119" i="48"/>
  <c r="F120" i="48" s="1"/>
  <c r="A121" i="48"/>
  <c r="B120" i="48"/>
  <c r="E120" i="48" l="1"/>
  <c r="D120" i="48"/>
  <c r="F121" i="48"/>
  <c r="A122" i="48"/>
  <c r="B121" i="48"/>
  <c r="D121" i="48" l="1"/>
  <c r="E121" i="48"/>
  <c r="A123" i="48"/>
  <c r="B122" i="48"/>
  <c r="E122" i="48" l="1"/>
  <c r="D122" i="48"/>
  <c r="F122" i="48"/>
  <c r="A124" i="48"/>
  <c r="B123" i="48"/>
  <c r="F123" i="48" l="1"/>
  <c r="D123" i="48"/>
  <c r="E123" i="48"/>
  <c r="A125" i="48"/>
  <c r="B124" i="48"/>
  <c r="E124" i="48" l="1"/>
  <c r="D124" i="48"/>
  <c r="F124" i="48"/>
  <c r="A126" i="48"/>
  <c r="B125" i="48"/>
  <c r="D125" i="48" l="1"/>
  <c r="E125" i="48"/>
  <c r="F125" i="48"/>
  <c r="B126" i="48"/>
  <c r="A127" i="48"/>
  <c r="E126" i="48" l="1"/>
  <c r="D126" i="48"/>
  <c r="F126" i="48"/>
  <c r="F127" i="48" s="1"/>
  <c r="A128" i="48"/>
  <c r="B127" i="48"/>
  <c r="B128" i="48" l="1"/>
  <c r="A129" i="48"/>
  <c r="F128" i="48"/>
  <c r="D127" i="48"/>
  <c r="E127" i="48"/>
  <c r="B129" i="48" l="1"/>
  <c r="A130" i="48"/>
  <c r="E128" i="48"/>
  <c r="D128" i="48"/>
  <c r="A131" i="48" l="1"/>
  <c r="B130" i="48"/>
  <c r="D129" i="48"/>
  <c r="E129" i="48"/>
  <c r="F129" i="48"/>
  <c r="B131" i="48" l="1"/>
  <c r="A132" i="48"/>
  <c r="A133" i="48" l="1"/>
  <c r="B132" i="48"/>
  <c r="B133" i="48" l="1"/>
  <c r="A134" i="48"/>
  <c r="A135" i="48" l="1"/>
  <c r="B134" i="48"/>
  <c r="B135" i="48" l="1"/>
  <c r="A136" i="48"/>
  <c r="A137" i="48" l="1"/>
  <c r="B136" i="48"/>
  <c r="B137" i="48" l="1"/>
  <c r="A138" i="48"/>
  <c r="A139" i="48" l="1"/>
  <c r="B138" i="48"/>
  <c r="B139" i="48" l="1"/>
  <c r="A140" i="48"/>
  <c r="A141" i="48" l="1"/>
  <c r="B140" i="48"/>
  <c r="B141" i="48" l="1"/>
  <c r="A142" i="48"/>
  <c r="B142" i="48" s="1"/>
</calcChain>
</file>

<file path=xl/sharedStrings.xml><?xml version="1.0" encoding="utf-8"?>
<sst xmlns="http://schemas.openxmlformats.org/spreadsheetml/2006/main" count="80" uniqueCount="59">
  <si>
    <t>x</t>
  </si>
  <si>
    <t>Transforming Functions</t>
  </si>
  <si>
    <t>f(x)</t>
  </si>
  <si>
    <t>f(x)+1</t>
  </si>
  <si>
    <t>f(x)*2</t>
  </si>
  <si>
    <t>f(x+1)</t>
  </si>
  <si>
    <t>f(x*2)</t>
  </si>
  <si>
    <t xml:space="preserve">* 1/3 </t>
  </si>
  <si>
    <t>* -1</t>
  </si>
  <si>
    <t>- 2</t>
  </si>
  <si>
    <t>x:</t>
  </si>
  <si>
    <t>y = -1/3 f (x + 1) - 2</t>
  </si>
  <si>
    <t>(x+1)</t>
  </si>
  <si>
    <t xml:space="preserve">Amplitude = </t>
  </si>
  <si>
    <t xml:space="preserve">Phase shift = </t>
  </si>
  <si>
    <t xml:space="preserve">Vertical shift = </t>
  </si>
  <si>
    <t>"x"</t>
  </si>
  <si>
    <t>Annual</t>
  </si>
  <si>
    <t>"y"</t>
  </si>
  <si>
    <t>Year</t>
  </si>
  <si>
    <t>Pcp</t>
  </si>
  <si>
    <t>Avg</t>
  </si>
  <si>
    <t xml:space="preserve">. </t>
  </si>
  <si>
    <t>f(x) = x^2</t>
  </si>
  <si>
    <t>sin fct</t>
  </si>
  <si>
    <t xml:space="preserve">Frequency = </t>
  </si>
  <si>
    <t xml:space="preserve">       y = Amplitude*(sin(Year - Phase shift)*Frequency)) + Vertical shift</t>
  </si>
  <si>
    <t>Date</t>
  </si>
  <si>
    <t># Days</t>
  </si>
  <si>
    <t># Cases</t>
  </si>
  <si>
    <t>Exponent</t>
  </si>
  <si>
    <t>#cases*R0</t>
  </si>
  <si>
    <t>a*#days^b</t>
  </si>
  <si>
    <t>Number of People Testing Positive for COVID-19 in India</t>
  </si>
  <si>
    <t>RSQ=</t>
  </si>
  <si>
    <t>Combo</t>
  </si>
  <si>
    <r>
      <t>#days</t>
    </r>
    <r>
      <rPr>
        <vertAlign val="superscript"/>
        <sz val="10"/>
        <color rgb="FF92D050"/>
        <rFont val="Arial"/>
        <family val="2"/>
      </rPr>
      <t>a</t>
    </r>
  </si>
  <si>
    <t>Line</t>
  </si>
  <si>
    <t>#days*c</t>
  </si>
  <si>
    <t>Multiplier</t>
  </si>
  <si>
    <t>RSQ</t>
  </si>
  <si>
    <t>2nd start date</t>
  </si>
  <si>
    <t>rate</t>
  </si>
  <si>
    <t>inflexion x</t>
  </si>
  <si>
    <t>min</t>
  </si>
  <si>
    <t>max</t>
  </si>
  <si>
    <t>Logistic1</t>
  </si>
  <si>
    <t>Logistic2</t>
  </si>
  <si>
    <t>Line3</t>
  </si>
  <si>
    <t>Annual Rainfall in West Africa</t>
  </si>
  <si>
    <t>Streamflow</t>
  </si>
  <si>
    <t>MAF</t>
  </si>
  <si>
    <t xml:space="preserve"> y = Amplitude×(sin(Year - Phase shift)×Frequency)) + Vertical shift</t>
  </si>
  <si>
    <t>in millions of acre feet (MAF)</t>
  </si>
  <si>
    <t>Data: https://serc.carleton.edu/trex/students/labs/lab4_1.html</t>
  </si>
  <si>
    <t xml:space="preserve">Colorado River Annual Streamflow </t>
  </si>
  <si>
    <t>Logistic4</t>
  </si>
  <si>
    <t>f(2x)</t>
  </si>
  <si>
    <t>f(x/2)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</si>
</sst>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0.0_);\(0.0\)"/>
    <numFmt numFmtId="166" formatCode="_(* #,##0_);_(* \(#,##0\);_(* &quot;-&quot;??_);_(@_)"/>
    <numFmt numFmtId="167" formatCode="0.000%"/>
    <numFmt numFmtId="168" formatCode="0.000"/>
    <numFmt numFmtId="169" formatCode="_(* #,##0.00000000_);_(* \(#,##0.0000000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0"/>
      <color rgb="FFFFFF00"/>
      <name val="Arial"/>
      <family val="2"/>
    </font>
    <font>
      <sz val="12"/>
      <color rgb="FFFFFF00"/>
      <name val="Arial"/>
      <family val="2"/>
    </font>
    <font>
      <b/>
      <sz val="12"/>
      <color rgb="FFFFFF00"/>
      <name val="Arial"/>
      <family val="2"/>
    </font>
    <font>
      <sz val="12"/>
      <color theme="1"/>
      <name val="Arial"/>
      <family val="2"/>
    </font>
    <font>
      <b/>
      <sz val="14"/>
      <color rgb="FFFFFF00"/>
      <name val="Arial"/>
      <family val="2"/>
    </font>
    <font>
      <b/>
      <sz val="11"/>
      <color rgb="FFFFFF0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0"/>
      <color rgb="FFFF00FF"/>
      <name val="Arial"/>
      <family val="2"/>
    </font>
    <font>
      <sz val="10"/>
      <color rgb="FF92D050"/>
      <name val="Arial"/>
      <family val="2"/>
    </font>
    <font>
      <sz val="10"/>
      <color rgb="FFFFC000"/>
      <name val="Arial"/>
      <family val="2"/>
    </font>
    <font>
      <b/>
      <sz val="11"/>
      <color rgb="FFFFC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sz val="10"/>
      <color theme="4" tint="0.59999389629810485"/>
      <name val="Arial"/>
      <family val="2"/>
    </font>
    <font>
      <b/>
      <sz val="18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8"/>
      <color rgb="FFFFFF00"/>
      <name val="Calibri"/>
      <family val="2"/>
      <scheme val="minor"/>
    </font>
    <font>
      <b/>
      <sz val="18"/>
      <color rgb="FFFFFF00"/>
      <name val="Arial"/>
      <family val="2"/>
    </font>
    <font>
      <sz val="14"/>
      <color rgb="FFFFFF00"/>
      <name val="Arial"/>
      <family val="2"/>
    </font>
    <font>
      <sz val="10"/>
      <name val="Arial"/>
      <family val="2"/>
    </font>
    <font>
      <vertAlign val="superscript"/>
      <sz val="10"/>
      <color rgb="FF92D050"/>
      <name val="Arial"/>
      <family val="2"/>
    </font>
    <font>
      <b/>
      <sz val="11"/>
      <color theme="7" tint="0.59999389629810485"/>
      <name val="Calibri"/>
      <family val="2"/>
      <scheme val="minor"/>
    </font>
    <font>
      <sz val="8"/>
      <name val="Arial"/>
      <family val="2"/>
    </font>
    <font>
      <sz val="10"/>
      <color theme="7" tint="0.59999389629810485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BD92DE"/>
      <name val="Calibri"/>
      <family val="2"/>
      <scheme val="minor"/>
    </font>
    <font>
      <sz val="10"/>
      <color rgb="FFBD92DE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b/>
      <sz val="11"/>
      <color theme="8"/>
      <name val="Calibri"/>
      <family val="2"/>
      <scheme val="minor"/>
    </font>
    <font>
      <sz val="10"/>
      <color theme="8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FF0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6">
    <xf numFmtId="0" fontId="0" fillId="0" borderId="0" xfId="0"/>
    <xf numFmtId="0" fontId="3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0" borderId="0" xfId="1"/>
    <xf numFmtId="0" fontId="2" fillId="0" borderId="0" xfId="2"/>
    <xf numFmtId="0" fontId="6" fillId="7" borderId="0" xfId="2" applyFont="1" applyFill="1"/>
    <xf numFmtId="164" fontId="7" fillId="7" borderId="0" xfId="2" applyNumberFormat="1" applyFont="1" applyFill="1" applyAlignment="1">
      <alignment horizontal="right"/>
    </xf>
    <xf numFmtId="164" fontId="7" fillId="7" borderId="0" xfId="2" applyNumberFormat="1" applyFont="1" applyFill="1" applyAlignment="1">
      <alignment horizontal="center"/>
    </xf>
    <xf numFmtId="0" fontId="7" fillId="7" borderId="0" xfId="2" applyFont="1" applyFill="1" applyAlignment="1">
      <alignment horizontal="center"/>
    </xf>
    <xf numFmtId="0" fontId="6" fillId="7" borderId="0" xfId="2" applyFont="1" applyFill="1" applyAlignment="1">
      <alignment horizontal="right"/>
    </xf>
    <xf numFmtId="0" fontId="6" fillId="7" borderId="0" xfId="2" applyFont="1" applyFill="1" applyAlignment="1">
      <alignment horizontal="center"/>
    </xf>
    <xf numFmtId="0" fontId="8" fillId="7" borderId="2" xfId="2" applyFont="1" applyFill="1" applyBorder="1" applyAlignment="1">
      <alignment horizontal="center"/>
    </xf>
    <xf numFmtId="164" fontId="6" fillId="7" borderId="0" xfId="2" applyNumberFormat="1" applyFont="1" applyFill="1" applyAlignment="1">
      <alignment horizontal="left"/>
    </xf>
    <xf numFmtId="0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0" fontId="7" fillId="7" borderId="0" xfId="2" applyFont="1" applyFill="1" applyAlignment="1">
      <alignment horizontal="left"/>
    </xf>
    <xf numFmtId="0" fontId="7" fillId="7" borderId="0" xfId="2" applyFont="1" applyFill="1" applyAlignment="1">
      <alignment horizontal="right"/>
    </xf>
    <xf numFmtId="0" fontId="7" fillId="7" borderId="0" xfId="2" applyFont="1" applyFill="1"/>
    <xf numFmtId="0" fontId="9" fillId="8" borderId="3" xfId="2" applyFont="1" applyFill="1" applyBorder="1" applyAlignment="1">
      <alignment horizontal="center"/>
    </xf>
    <xf numFmtId="0" fontId="8" fillId="7" borderId="0" xfId="2" applyFont="1" applyFill="1"/>
    <xf numFmtId="0" fontId="10" fillId="7" borderId="0" xfId="2" applyFont="1" applyFill="1"/>
    <xf numFmtId="0" fontId="0" fillId="7" borderId="0" xfId="0" applyFill="1"/>
    <xf numFmtId="3" fontId="6" fillId="7" borderId="0" xfId="0" applyNumberFormat="1" applyFont="1" applyFill="1"/>
    <xf numFmtId="0" fontId="11" fillId="7" borderId="0" xfId="0" applyFont="1" applyFill="1" applyAlignment="1">
      <alignment horizontal="center"/>
    </xf>
    <xf numFmtId="14" fontId="6" fillId="7" borderId="0" xfId="0" applyNumberFormat="1" applyFont="1" applyFill="1"/>
    <xf numFmtId="0" fontId="6" fillId="7" borderId="0" xfId="0" applyFont="1" applyFill="1"/>
    <xf numFmtId="0" fontId="11" fillId="7" borderId="4" xfId="0" applyFont="1" applyFill="1" applyBorder="1" applyAlignment="1">
      <alignment horizontal="center"/>
    </xf>
    <xf numFmtId="0" fontId="6" fillId="7" borderId="4" xfId="2" applyFont="1" applyFill="1" applyBorder="1"/>
    <xf numFmtId="3" fontId="13" fillId="7" borderId="0" xfId="0" applyNumberFormat="1" applyFont="1" applyFill="1"/>
    <xf numFmtId="0" fontId="13" fillId="7" borderId="0" xfId="0" applyFont="1" applyFill="1"/>
    <xf numFmtId="3" fontId="14" fillId="7" borderId="0" xfId="0" applyNumberFormat="1" applyFont="1" applyFill="1"/>
    <xf numFmtId="164" fontId="15" fillId="7" borderId="0" xfId="2" applyNumberFormat="1" applyFont="1" applyFill="1" applyAlignment="1">
      <alignment horizontal="center"/>
    </xf>
    <xf numFmtId="3" fontId="15" fillId="7" borderId="0" xfId="0" applyNumberFormat="1" applyFont="1" applyFill="1"/>
    <xf numFmtId="0" fontId="12" fillId="7" borderId="4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18" fillId="7" borderId="4" xfId="0" applyFont="1" applyFill="1" applyBorder="1" applyAlignment="1">
      <alignment horizontal="center"/>
    </xf>
    <xf numFmtId="3" fontId="19" fillId="7" borderId="0" xfId="0" applyNumberFormat="1" applyFont="1" applyFill="1"/>
    <xf numFmtId="0" fontId="9" fillId="9" borderId="3" xfId="2" applyFont="1" applyFill="1" applyBorder="1" applyAlignment="1">
      <alignment horizontal="center"/>
    </xf>
    <xf numFmtId="0" fontId="9" fillId="10" borderId="3" xfId="2" applyFont="1" applyFill="1" applyBorder="1" applyAlignment="1">
      <alignment horizontal="center"/>
    </xf>
    <xf numFmtId="0" fontId="1" fillId="7" borderId="0" xfId="1" applyFill="1"/>
    <xf numFmtId="0" fontId="21" fillId="7" borderId="0" xfId="1" applyFont="1" applyFill="1"/>
    <xf numFmtId="0" fontId="22" fillId="7" borderId="0" xfId="1" applyFont="1" applyFill="1"/>
    <xf numFmtId="0" fontId="4" fillId="7" borderId="0" xfId="0" applyFont="1" applyFill="1"/>
    <xf numFmtId="0" fontId="23" fillId="7" borderId="0" xfId="0" applyFont="1" applyFill="1"/>
    <xf numFmtId="0" fontId="10" fillId="7" borderId="0" xfId="0" applyFont="1" applyFill="1"/>
    <xf numFmtId="0" fontId="24" fillId="7" borderId="1" xfId="0" applyFont="1" applyFill="1" applyBorder="1" applyAlignment="1">
      <alignment horizontal="center"/>
    </xf>
    <xf numFmtId="4" fontId="24" fillId="7" borderId="0" xfId="0" applyNumberFormat="1" applyFont="1" applyFill="1"/>
    <xf numFmtId="0" fontId="10" fillId="7" borderId="0" xfId="0" quotePrefix="1" applyFont="1" applyFill="1"/>
    <xf numFmtId="0" fontId="24" fillId="7" borderId="0" xfId="0" applyFont="1" applyFill="1"/>
    <xf numFmtId="0" fontId="6" fillId="7" borderId="4" xfId="0" applyFont="1" applyFill="1" applyBorder="1"/>
    <xf numFmtId="0" fontId="24" fillId="7" borderId="4" xfId="0" applyFont="1" applyFill="1" applyBorder="1" applyAlignment="1">
      <alignment horizontal="center"/>
    </xf>
    <xf numFmtId="0" fontId="24" fillId="7" borderId="0" xfId="0" applyFont="1" applyFill="1" applyAlignment="1">
      <alignment horizontal="right"/>
    </xf>
    <xf numFmtId="164" fontId="24" fillId="7" borderId="0" xfId="0" applyNumberFormat="1" applyFont="1" applyFill="1"/>
    <xf numFmtId="164" fontId="0" fillId="7" borderId="0" xfId="0" applyNumberFormat="1" applyFill="1"/>
    <xf numFmtId="164" fontId="0" fillId="7" borderId="0" xfId="0" applyNumberFormat="1" applyFill="1" applyAlignment="1">
      <alignment horizontal="right"/>
    </xf>
    <xf numFmtId="165" fontId="0" fillId="7" borderId="0" xfId="0" applyNumberFormat="1" applyFill="1"/>
    <xf numFmtId="0" fontId="0" fillId="7" borderId="0" xfId="0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0" fillId="7" borderId="4" xfId="1" applyFont="1" applyFill="1" applyBorder="1" applyAlignment="1">
      <alignment horizontal="center"/>
    </xf>
    <xf numFmtId="10" fontId="7" fillId="7" borderId="0" xfId="3" applyNumberFormat="1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27" fillId="7" borderId="4" xfId="0" applyFont="1" applyFill="1" applyBorder="1" applyAlignment="1">
      <alignment horizontal="center"/>
    </xf>
    <xf numFmtId="3" fontId="29" fillId="7" borderId="0" xfId="0" applyNumberFormat="1" applyFont="1" applyFill="1"/>
    <xf numFmtId="0" fontId="31" fillId="7" borderId="0" xfId="0" applyFont="1" applyFill="1" applyAlignment="1">
      <alignment horizontal="center"/>
    </xf>
    <xf numFmtId="0" fontId="32" fillId="7" borderId="0" xfId="0" applyFont="1" applyFill="1"/>
    <xf numFmtId="0" fontId="32" fillId="7" borderId="0" xfId="0" applyFont="1" applyFill="1" applyAlignment="1">
      <alignment horizontal="right"/>
    </xf>
    <xf numFmtId="3" fontId="32" fillId="7" borderId="0" xfId="0" applyNumberFormat="1" applyFont="1" applyFill="1"/>
    <xf numFmtId="166" fontId="32" fillId="7" borderId="0" xfId="4" applyNumberFormat="1" applyFont="1" applyFill="1"/>
    <xf numFmtId="166" fontId="14" fillId="7" borderId="0" xfId="4" applyNumberFormat="1" applyFont="1" applyFill="1" applyAlignment="1"/>
    <xf numFmtId="166" fontId="15" fillId="7" borderId="0" xfId="4" applyNumberFormat="1" applyFont="1" applyFill="1" applyAlignment="1"/>
    <xf numFmtId="167" fontId="14" fillId="7" borderId="0" xfId="3" applyNumberFormat="1" applyFont="1" applyFill="1"/>
    <xf numFmtId="167" fontId="15" fillId="7" borderId="0" xfId="3" applyNumberFormat="1" applyFont="1" applyFill="1"/>
    <xf numFmtId="43" fontId="32" fillId="7" borderId="0" xfId="4" applyFont="1" applyFill="1"/>
    <xf numFmtId="0" fontId="33" fillId="7" borderId="4" xfId="0" applyFont="1" applyFill="1" applyBorder="1" applyAlignment="1">
      <alignment horizontal="center"/>
    </xf>
    <xf numFmtId="166" fontId="34" fillId="7" borderId="0" xfId="4" applyNumberFormat="1" applyFont="1" applyFill="1" applyAlignment="1"/>
    <xf numFmtId="167" fontId="34" fillId="7" borderId="0" xfId="3" applyNumberFormat="1" applyFont="1" applyFill="1"/>
    <xf numFmtId="168" fontId="7" fillId="7" borderId="0" xfId="2" applyNumberFormat="1" applyFont="1" applyFill="1" applyAlignment="1">
      <alignment horizontal="center"/>
    </xf>
    <xf numFmtId="10" fontId="7" fillId="7" borderId="0" xfId="5" applyNumberFormat="1" applyFont="1" applyFill="1"/>
    <xf numFmtId="0" fontId="36" fillId="7" borderId="0" xfId="6" applyFont="1" applyFill="1" applyAlignment="1" applyProtection="1">
      <alignment horizontal="left"/>
    </xf>
    <xf numFmtId="0" fontId="10" fillId="7" borderId="0" xfId="2" applyFont="1" applyFill="1" applyAlignment="1">
      <alignment horizontal="left"/>
    </xf>
    <xf numFmtId="0" fontId="37" fillId="7" borderId="4" xfId="0" applyFont="1" applyFill="1" applyBorder="1" applyAlignment="1">
      <alignment horizontal="center"/>
    </xf>
    <xf numFmtId="166" fontId="38" fillId="7" borderId="0" xfId="4" applyNumberFormat="1" applyFont="1" applyFill="1" applyAlignment="1"/>
    <xf numFmtId="166" fontId="40" fillId="7" borderId="0" xfId="4" applyNumberFormat="1" applyFont="1" applyFill="1" applyAlignment="1"/>
    <xf numFmtId="167" fontId="40" fillId="7" borderId="0" xfId="3" applyNumberFormat="1" applyFont="1" applyFill="1"/>
    <xf numFmtId="0" fontId="39" fillId="7" borderId="4" xfId="0" applyFont="1" applyFill="1" applyBorder="1" applyAlignment="1">
      <alignment horizontal="center"/>
    </xf>
    <xf numFmtId="43" fontId="6" fillId="7" borderId="0" xfId="2" applyNumberFormat="1" applyFont="1" applyFill="1"/>
    <xf numFmtId="169" fontId="32" fillId="7" borderId="0" xfId="4" applyNumberFormat="1" applyFont="1" applyFill="1"/>
  </cellXfs>
  <cellStyles count="7">
    <cellStyle name="Comma" xfId="4" builtinId="3"/>
    <cellStyle name="Hyperlink" xfId="6" builtinId="8"/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  <cellStyle name="Percent 2" xfId="5" xr:uid="{476948F3-BE70-421D-ACB7-E0136EAD0A7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0F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92DE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17895846378409E-2"/>
          <c:y val="2.2933165571203378E-2"/>
          <c:w val="0.90791314861906502"/>
          <c:h val="0.954133668857593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TransSine!$B$3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TransSine!$A$4:$A$28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TransSine!$B$4:$B$28</c:f>
              <c:numCache>
                <c:formatCode>#,##0.00</c:formatCode>
                <c:ptCount val="25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0.70710678118654746</c:v>
                </c:pt>
                <c:pt idx="4">
                  <c:v>0.8660254037844386</c:v>
                </c:pt>
                <c:pt idx="5">
                  <c:v>0.96592582628906831</c:v>
                </c:pt>
                <c:pt idx="6">
                  <c:v>1</c:v>
                </c:pt>
                <c:pt idx="7">
                  <c:v>0.96592582628906831</c:v>
                </c:pt>
                <c:pt idx="8">
                  <c:v>0.86602540378443871</c:v>
                </c:pt>
                <c:pt idx="9">
                  <c:v>0.70710678118654757</c:v>
                </c:pt>
                <c:pt idx="10">
                  <c:v>0.49999999999999994</c:v>
                </c:pt>
                <c:pt idx="11">
                  <c:v>0.25881904510252102</c:v>
                </c:pt>
                <c:pt idx="12">
                  <c:v>1.22514845490862E-16</c:v>
                </c:pt>
                <c:pt idx="13">
                  <c:v>-0.25881904510252079</c:v>
                </c:pt>
                <c:pt idx="14">
                  <c:v>-0.50000000000000011</c:v>
                </c:pt>
                <c:pt idx="15">
                  <c:v>-0.70710678118654746</c:v>
                </c:pt>
                <c:pt idx="16">
                  <c:v>-0.86602540378443837</c:v>
                </c:pt>
                <c:pt idx="17">
                  <c:v>-0.96592582628906831</c:v>
                </c:pt>
                <c:pt idx="18">
                  <c:v>-1</c:v>
                </c:pt>
                <c:pt idx="19">
                  <c:v>-0.96592582628906842</c:v>
                </c:pt>
                <c:pt idx="20">
                  <c:v>-0.8660254037844386</c:v>
                </c:pt>
                <c:pt idx="21">
                  <c:v>-0.70710678118654768</c:v>
                </c:pt>
                <c:pt idx="22">
                  <c:v>-0.50000000000000044</c:v>
                </c:pt>
                <c:pt idx="23">
                  <c:v>-0.25881904510252068</c:v>
                </c:pt>
                <c:pt idx="24">
                  <c:v>-2.45029690981724E-16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09-4211-90A4-A455B5FB7A88}"/>
            </c:ext>
          </c:extLst>
        </c:ser>
        <c:ser>
          <c:idx val="1"/>
          <c:order val="1"/>
          <c:tx>
            <c:strRef>
              <c:f>TransSine!$C$3</c:f>
              <c:strCache>
                <c:ptCount val="1"/>
                <c:pt idx="0">
                  <c:v>f(x)+1</c:v>
                </c:pt>
              </c:strCache>
            </c:strRef>
          </c:tx>
          <c:marker>
            <c:symbol val="none"/>
          </c:marker>
          <c:xVal>
            <c:numRef>
              <c:f>TransSine!$A$4:$A$28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TransSine!$C$4:$C$28</c:f>
              <c:numCache>
                <c:formatCode>#,##0.00</c:formatCode>
                <c:ptCount val="25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09-4211-90A4-A455B5FB7A88}"/>
            </c:ext>
          </c:extLst>
        </c:ser>
        <c:ser>
          <c:idx val="2"/>
          <c:order val="2"/>
          <c:tx>
            <c:strRef>
              <c:f>TransSine!$D$3</c:f>
              <c:strCache>
                <c:ptCount val="1"/>
                <c:pt idx="0">
                  <c:v>f(x)*2</c:v>
                </c:pt>
              </c:strCache>
            </c:strRef>
          </c:tx>
          <c:marker>
            <c:symbol val="none"/>
          </c:marker>
          <c:xVal>
            <c:numRef>
              <c:f>TransSine!$A$4:$A$28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TransSine!$D$4:$D$28</c:f>
              <c:numCache>
                <c:formatCode>#,##0.00</c:formatCode>
                <c:ptCount val="25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09-4211-90A4-A455B5FB7A88}"/>
            </c:ext>
          </c:extLst>
        </c:ser>
        <c:ser>
          <c:idx val="3"/>
          <c:order val="3"/>
          <c:tx>
            <c:strRef>
              <c:f>TransSine!$E$3</c:f>
              <c:strCache>
                <c:ptCount val="1"/>
                <c:pt idx="0">
                  <c:v>f(x+1)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TransSine!$A$4:$A$28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TransSine!$E$4:$E$28</c:f>
              <c:numCache>
                <c:formatCode>#,##0.00</c:formatCode>
                <c:ptCount val="25"/>
                <c:pt idx="0">
                  <c:v>0.8414709848078965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509-4211-90A4-A455B5FB7A88}"/>
            </c:ext>
          </c:extLst>
        </c:ser>
        <c:ser>
          <c:idx val="4"/>
          <c:order val="4"/>
          <c:tx>
            <c:strRef>
              <c:f>TransSine!$F$3</c:f>
              <c:strCache>
                <c:ptCount val="1"/>
                <c:pt idx="0">
                  <c:v>f(x*2)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TransSine!$A$4:$A$28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TransSine!$F$4:$F$28</c:f>
              <c:numCache>
                <c:formatCode>#,##0.00</c:formatCode>
                <c:ptCount val="25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509-4211-90A4-A455B5FB7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74368"/>
        <c:axId val="57688448"/>
      </c:scatterChart>
      <c:valAx>
        <c:axId val="576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688448"/>
        <c:crosses val="autoZero"/>
        <c:crossBetween val="midCat"/>
      </c:valAx>
      <c:valAx>
        <c:axId val="576884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57674368"/>
        <c:crosses val="autoZero"/>
        <c:crossBetween val="midCat"/>
      </c:valAx>
      <c:spPr>
        <a:solidFill>
          <a:schemeClr val="tx1"/>
        </a:solidFill>
      </c:spPr>
    </c:plotArea>
    <c:legend>
      <c:legendPos val="r"/>
      <c:layout>
        <c:manualLayout>
          <c:xMode val="edge"/>
          <c:yMode val="edge"/>
          <c:x val="0.89999530663893978"/>
          <c:y val="3.8320209973753284E-3"/>
          <c:w val="9.8169228158722199E-2"/>
          <c:h val="0.18675869220051194"/>
        </c:manualLayout>
      </c:layout>
      <c:overlay val="0"/>
      <c:spPr>
        <a:solidFill>
          <a:schemeClr val="tx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solidFill>
                <a:srgbClr val="FF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TransSine!$I$4</c:f>
              <c:strCache>
                <c:ptCount val="1"/>
                <c:pt idx="0">
                  <c:v>f(x)</c:v>
                </c:pt>
              </c:strCache>
            </c:strRef>
          </c:tx>
          <c:marker>
            <c:symbol val="square"/>
            <c:size val="7"/>
          </c:marker>
          <c:val>
            <c:numRef>
              <c:f>TransSine!$J$4:$O$4</c:f>
              <c:numCache>
                <c:formatCode>0.0</c:formatCode>
                <c:ptCount val="6"/>
                <c:pt idx="0" formatCode="General">
                  <c:v>#N/A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F-495A-853A-E2174F250775}"/>
            </c:ext>
          </c:extLst>
        </c:ser>
        <c:ser>
          <c:idx val="1"/>
          <c:order val="1"/>
          <c:tx>
            <c:strRef>
              <c:f>TransSine!$I$5</c:f>
              <c:strCache>
                <c:ptCount val="1"/>
                <c:pt idx="0">
                  <c:v>* 1/3 </c:v>
                </c:pt>
              </c:strCache>
            </c:strRef>
          </c:tx>
          <c:val>
            <c:numRef>
              <c:f>TransSine!$J$5:$O$5</c:f>
              <c:numCache>
                <c:formatCode>0.0</c:formatCode>
                <c:ptCount val="6"/>
                <c:pt idx="0" formatCode="General">
                  <c:v>#N/A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F-495A-853A-E2174F250775}"/>
            </c:ext>
          </c:extLst>
        </c:ser>
        <c:ser>
          <c:idx val="2"/>
          <c:order val="2"/>
          <c:tx>
            <c:strRef>
              <c:f>TransSine!$I$6</c:f>
              <c:strCache>
                <c:ptCount val="1"/>
                <c:pt idx="0">
                  <c:v>* -1</c:v>
                </c:pt>
              </c:strCache>
            </c:strRef>
          </c:tx>
          <c:marker>
            <c:symbol val="square"/>
            <c:size val="7"/>
          </c:marker>
          <c:val>
            <c:numRef>
              <c:f>TransSine!$J$6:$O$6</c:f>
              <c:numCache>
                <c:formatCode>0.0</c:formatCode>
                <c:ptCount val="6"/>
                <c:pt idx="0" formatCode="General">
                  <c:v>#N/A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F-495A-853A-E2174F250775}"/>
            </c:ext>
          </c:extLst>
        </c:ser>
        <c:ser>
          <c:idx val="3"/>
          <c:order val="3"/>
          <c:tx>
            <c:strRef>
              <c:f>TransSine!$I$7</c:f>
              <c:strCache>
                <c:ptCount val="1"/>
                <c:pt idx="0">
                  <c:v>- 2</c:v>
                </c:pt>
              </c:strCache>
            </c:strRef>
          </c:tx>
          <c:marker>
            <c:symbol val="square"/>
            <c:size val="7"/>
          </c:marker>
          <c:val>
            <c:numRef>
              <c:f>TransSine!$J$7:$O$7</c:f>
              <c:numCache>
                <c:formatCode>0.0</c:formatCode>
                <c:ptCount val="6"/>
                <c:pt idx="0" formatCode="General">
                  <c:v>#N/A</c:v>
                </c:pt>
                <c:pt idx="1">
                  <c:v>-2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F-495A-853A-E2174F250775}"/>
            </c:ext>
          </c:extLst>
        </c:ser>
        <c:ser>
          <c:idx val="4"/>
          <c:order val="4"/>
          <c:tx>
            <c:strRef>
              <c:f>TransSine!$I$8</c:f>
              <c:strCache>
                <c:ptCount val="1"/>
                <c:pt idx="0">
                  <c:v>(x+1)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7"/>
            <c:spPr>
              <a:solidFill>
                <a:schemeClr val="accent6"/>
              </a:solidFill>
              <a:ln w="0">
                <a:solidFill>
                  <a:schemeClr val="accent6"/>
                </a:solidFill>
              </a:ln>
            </c:spPr>
          </c:marker>
          <c:val>
            <c:numRef>
              <c:f>TransSine!$J$8:$O$8</c:f>
              <c:numCache>
                <c:formatCode>0.0</c:formatCode>
                <c:ptCount val="6"/>
                <c:pt idx="0">
                  <c:v>-2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-2</c:v>
                </c:pt>
                <c:pt idx="5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8F-495A-853A-E2174F250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27616"/>
        <c:axId val="57729792"/>
      </c:lineChart>
      <c:catAx>
        <c:axId val="577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729792"/>
        <c:crosses val="autoZero"/>
        <c:auto val="1"/>
        <c:lblAlgn val="ctr"/>
        <c:lblOffset val="100"/>
        <c:noMultiLvlLbl val="0"/>
      </c:catAx>
      <c:valAx>
        <c:axId val="5772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72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bg1"/>
                </a:solidFill>
              </a:rPr>
              <a:t>Transformations of Functions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TransPara!$B$1</c:f>
              <c:strCache>
                <c:ptCount val="1"/>
                <c:pt idx="0">
                  <c:v>f(x) = x^2</c:v>
                </c:pt>
              </c:strCache>
            </c:strRef>
          </c:tx>
          <c:spPr>
            <a:ln w="635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TransPara!$A$2:$A$22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TransPara!$B$2:$B$22</c:f>
              <c:numCache>
                <c:formatCode>General</c:formatCode>
                <c:ptCount val="21"/>
                <c:pt idx="0">
                  <c:v>100</c:v>
                </c:pt>
                <c:pt idx="1">
                  <c:v>81</c:v>
                </c:pt>
                <c:pt idx="2">
                  <c:v>64</c:v>
                </c:pt>
                <c:pt idx="3">
                  <c:v>49</c:v>
                </c:pt>
                <c:pt idx="4">
                  <c:v>36</c:v>
                </c:pt>
                <c:pt idx="5">
                  <c:v>25</c:v>
                </c:pt>
                <c:pt idx="6">
                  <c:v>16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16</c:v>
                </c:pt>
                <c:pt idx="15">
                  <c:v>25</c:v>
                </c:pt>
                <c:pt idx="16">
                  <c:v>36</c:v>
                </c:pt>
                <c:pt idx="17">
                  <c:v>49</c:v>
                </c:pt>
                <c:pt idx="18">
                  <c:v>64</c:v>
                </c:pt>
                <c:pt idx="19">
                  <c:v>81</c:v>
                </c:pt>
                <c:pt idx="2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AB-4A8A-AD0F-E7ED3BAFDE06}"/>
            </c:ext>
          </c:extLst>
        </c:ser>
        <c:ser>
          <c:idx val="1"/>
          <c:order val="1"/>
          <c:tx>
            <c:strRef>
              <c:f>TransPara!$C$1</c:f>
              <c:strCache>
                <c:ptCount val="1"/>
                <c:pt idx="0">
                  <c:v>f(2x)</c:v>
                </c:pt>
              </c:strCache>
            </c:strRef>
          </c:tx>
          <c:spPr>
            <a:ln w="635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TransPara!$A$2:$A$22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TransPara!$C$2:$C$22</c:f>
              <c:numCache>
                <c:formatCode>General</c:formatCode>
                <c:ptCount val="21"/>
                <c:pt idx="0">
                  <c:v>400</c:v>
                </c:pt>
                <c:pt idx="1">
                  <c:v>324</c:v>
                </c:pt>
                <c:pt idx="2">
                  <c:v>256</c:v>
                </c:pt>
                <c:pt idx="3">
                  <c:v>196</c:v>
                </c:pt>
                <c:pt idx="4">
                  <c:v>144</c:v>
                </c:pt>
                <c:pt idx="5">
                  <c:v>100</c:v>
                </c:pt>
                <c:pt idx="6">
                  <c:v>64</c:v>
                </c:pt>
                <c:pt idx="7">
                  <c:v>36</c:v>
                </c:pt>
                <c:pt idx="8">
                  <c:v>16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16</c:v>
                </c:pt>
                <c:pt idx="13">
                  <c:v>36</c:v>
                </c:pt>
                <c:pt idx="14">
                  <c:v>64</c:v>
                </c:pt>
                <c:pt idx="15">
                  <c:v>100</c:v>
                </c:pt>
                <c:pt idx="16">
                  <c:v>144</c:v>
                </c:pt>
                <c:pt idx="17">
                  <c:v>196</c:v>
                </c:pt>
                <c:pt idx="18">
                  <c:v>256</c:v>
                </c:pt>
                <c:pt idx="19">
                  <c:v>324</c:v>
                </c:pt>
                <c:pt idx="20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AB-4A8A-AD0F-E7ED3BAFDE06}"/>
            </c:ext>
          </c:extLst>
        </c:ser>
        <c:ser>
          <c:idx val="2"/>
          <c:order val="2"/>
          <c:tx>
            <c:strRef>
              <c:f>TransPara!$D$1</c:f>
              <c:strCache>
                <c:ptCount val="1"/>
                <c:pt idx="0">
                  <c:v>f(x/2)</c:v>
                </c:pt>
              </c:strCache>
            </c:strRef>
          </c:tx>
          <c:spPr>
            <a:ln w="635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TransPara!$A$2:$A$22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TransPara!$D$2:$D$22</c:f>
              <c:numCache>
                <c:formatCode>General</c:formatCode>
                <c:ptCount val="21"/>
                <c:pt idx="0">
                  <c:v>25</c:v>
                </c:pt>
                <c:pt idx="1">
                  <c:v>20.25</c:v>
                </c:pt>
                <c:pt idx="2">
                  <c:v>16</c:v>
                </c:pt>
                <c:pt idx="3">
                  <c:v>12.25</c:v>
                </c:pt>
                <c:pt idx="4">
                  <c:v>9</c:v>
                </c:pt>
                <c:pt idx="5">
                  <c:v>6.25</c:v>
                </c:pt>
                <c:pt idx="6">
                  <c:v>4</c:v>
                </c:pt>
                <c:pt idx="7">
                  <c:v>2.25</c:v>
                </c:pt>
                <c:pt idx="8">
                  <c:v>1</c:v>
                </c:pt>
                <c:pt idx="9">
                  <c:v>0.25</c:v>
                </c:pt>
                <c:pt idx="10">
                  <c:v>0</c:v>
                </c:pt>
                <c:pt idx="11">
                  <c:v>0.25</c:v>
                </c:pt>
                <c:pt idx="12">
                  <c:v>1</c:v>
                </c:pt>
                <c:pt idx="13">
                  <c:v>2.25</c:v>
                </c:pt>
                <c:pt idx="14">
                  <c:v>4</c:v>
                </c:pt>
                <c:pt idx="15">
                  <c:v>6.25</c:v>
                </c:pt>
                <c:pt idx="16">
                  <c:v>9</c:v>
                </c:pt>
                <c:pt idx="17">
                  <c:v>12.25</c:v>
                </c:pt>
                <c:pt idx="18">
                  <c:v>16</c:v>
                </c:pt>
                <c:pt idx="19">
                  <c:v>20.25</c:v>
                </c:pt>
                <c:pt idx="20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AB-4A8A-AD0F-E7ED3BAF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1728"/>
        <c:axId val="38443264"/>
      </c:scatterChart>
      <c:valAx>
        <c:axId val="38441728"/>
        <c:scaling>
          <c:orientation val="minMax"/>
        </c:scaling>
        <c:delete val="1"/>
        <c:axPos val="b"/>
        <c:majorGridlines>
          <c:spPr>
            <a:ln w="317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443264"/>
        <c:crosses val="autoZero"/>
        <c:crossBetween val="midCat"/>
      </c:valAx>
      <c:valAx>
        <c:axId val="38443264"/>
        <c:scaling>
          <c:orientation val="minMax"/>
        </c:scaling>
        <c:delete val="1"/>
        <c:axPos val="l"/>
        <c:majorGridlines>
          <c:spPr>
            <a:ln w="317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441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baseline="0">
                <a:effectLst/>
              </a:rPr>
              <a:t>Colorado River Annual Streamflow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2632596731860131"/>
          <c:y val="1.45719306165987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448762453080458E-2"/>
          <c:y val="8.5610352648196733E-2"/>
          <c:w val="0.87316953122795138"/>
          <c:h val="0.834245564103704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CoRiver!$B$12</c:f>
              <c:strCache>
                <c:ptCount val="1"/>
                <c:pt idx="0">
                  <c:v>Streamflow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CoRiver!$A$13:$A$125</c:f>
              <c:numCache>
                <c:formatCode>General</c:formatCode>
                <c:ptCount val="113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  <c:pt idx="107">
                  <c:v>2022</c:v>
                </c:pt>
                <c:pt idx="108">
                  <c:v>2023</c:v>
                </c:pt>
                <c:pt idx="109">
                  <c:v>2024</c:v>
                </c:pt>
                <c:pt idx="110">
                  <c:v>2025</c:v>
                </c:pt>
              </c:numCache>
            </c:numRef>
          </c:xVal>
          <c:yVal>
            <c:numRef>
              <c:f>CoRiver!$B$13:$B$125</c:f>
              <c:numCache>
                <c:formatCode>0.0</c:formatCode>
                <c:ptCount val="113"/>
                <c:pt idx="0">
                  <c:v>17.100000000000001</c:v>
                </c:pt>
                <c:pt idx="1">
                  <c:v>17.3</c:v>
                </c:pt>
                <c:pt idx="2">
                  <c:v>17.5</c:v>
                </c:pt>
                <c:pt idx="3">
                  <c:v>17.8</c:v>
                </c:pt>
                <c:pt idx="4">
                  <c:v>17</c:v>
                </c:pt>
                <c:pt idx="5">
                  <c:v>17.899999999999999</c:v>
                </c:pt>
                <c:pt idx="6">
                  <c:v>18.5</c:v>
                </c:pt>
                <c:pt idx="7">
                  <c:v>18.399999999999999</c:v>
                </c:pt>
                <c:pt idx="8">
                  <c:v>18.899999999999999</c:v>
                </c:pt>
                <c:pt idx="9">
                  <c:v>18.100000000000001</c:v>
                </c:pt>
                <c:pt idx="10">
                  <c:v>18.3</c:v>
                </c:pt>
                <c:pt idx="11">
                  <c:v>17.899999999999999</c:v>
                </c:pt>
                <c:pt idx="12">
                  <c:v>17.3</c:v>
                </c:pt>
                <c:pt idx="13">
                  <c:v>17.5</c:v>
                </c:pt>
                <c:pt idx="14">
                  <c:v>18.5</c:v>
                </c:pt>
                <c:pt idx="15">
                  <c:v>17.7</c:v>
                </c:pt>
                <c:pt idx="16">
                  <c:v>16.2</c:v>
                </c:pt>
                <c:pt idx="17">
                  <c:v>16.100000000000001</c:v>
                </c:pt>
                <c:pt idx="18">
                  <c:v>15.6</c:v>
                </c:pt>
                <c:pt idx="19">
                  <c:v>14.8</c:v>
                </c:pt>
                <c:pt idx="20">
                  <c:v>14.5</c:v>
                </c:pt>
                <c:pt idx="21">
                  <c:v>14.4</c:v>
                </c:pt>
                <c:pt idx="22">
                  <c:v>13.9</c:v>
                </c:pt>
                <c:pt idx="23">
                  <c:v>14</c:v>
                </c:pt>
                <c:pt idx="24">
                  <c:v>13</c:v>
                </c:pt>
                <c:pt idx="25">
                  <c:v>12.5</c:v>
                </c:pt>
                <c:pt idx="26">
                  <c:v>13.7</c:v>
                </c:pt>
                <c:pt idx="27">
                  <c:v>13.6</c:v>
                </c:pt>
                <c:pt idx="28">
                  <c:v>13.8</c:v>
                </c:pt>
                <c:pt idx="29">
                  <c:v>14.7</c:v>
                </c:pt>
                <c:pt idx="30">
                  <c:v>15</c:v>
                </c:pt>
                <c:pt idx="31">
                  <c:v>14.5</c:v>
                </c:pt>
                <c:pt idx="32">
                  <c:v>14.7</c:v>
                </c:pt>
                <c:pt idx="33">
                  <c:v>14.5</c:v>
                </c:pt>
                <c:pt idx="34">
                  <c:v>15</c:v>
                </c:pt>
                <c:pt idx="35">
                  <c:v>15.4</c:v>
                </c:pt>
                <c:pt idx="36">
                  <c:v>14.6</c:v>
                </c:pt>
                <c:pt idx="37">
                  <c:v>14.9</c:v>
                </c:pt>
                <c:pt idx="38">
                  <c:v>14.7</c:v>
                </c:pt>
                <c:pt idx="39">
                  <c:v>14</c:v>
                </c:pt>
                <c:pt idx="40">
                  <c:v>13.5</c:v>
                </c:pt>
                <c:pt idx="41">
                  <c:v>13.5</c:v>
                </c:pt>
                <c:pt idx="42">
                  <c:v>14</c:v>
                </c:pt>
                <c:pt idx="43">
                  <c:v>14.1</c:v>
                </c:pt>
                <c:pt idx="44">
                  <c:v>13.4</c:v>
                </c:pt>
                <c:pt idx="45">
                  <c:v>13.2</c:v>
                </c:pt>
                <c:pt idx="46">
                  <c:v>13</c:v>
                </c:pt>
                <c:pt idx="47">
                  <c:v>12.7</c:v>
                </c:pt>
                <c:pt idx="48">
                  <c:v>12.4</c:v>
                </c:pt>
                <c:pt idx="49">
                  <c:v>12.6</c:v>
                </c:pt>
                <c:pt idx="50">
                  <c:v>13.6</c:v>
                </c:pt>
                <c:pt idx="51">
                  <c:v>13.5</c:v>
                </c:pt>
                <c:pt idx="52">
                  <c:v>12.5</c:v>
                </c:pt>
                <c:pt idx="53">
                  <c:v>12.3</c:v>
                </c:pt>
                <c:pt idx="54">
                  <c:v>12.7</c:v>
                </c:pt>
                <c:pt idx="55">
                  <c:v>13.1</c:v>
                </c:pt>
                <c:pt idx="56">
                  <c:v>13.5</c:v>
                </c:pt>
                <c:pt idx="57">
                  <c:v>13.2</c:v>
                </c:pt>
                <c:pt idx="58">
                  <c:v>14.2</c:v>
                </c:pt>
                <c:pt idx="59">
                  <c:v>14.4</c:v>
                </c:pt>
                <c:pt idx="60">
                  <c:v>14.1</c:v>
                </c:pt>
                <c:pt idx="61">
                  <c:v>14.2</c:v>
                </c:pt>
                <c:pt idx="62">
                  <c:v>13.6</c:v>
                </c:pt>
                <c:pt idx="63">
                  <c:v>13.7</c:v>
                </c:pt>
                <c:pt idx="64">
                  <c:v>13.9</c:v>
                </c:pt>
                <c:pt idx="65">
                  <c:v>14.2</c:v>
                </c:pt>
                <c:pt idx="66">
                  <c:v>13.7</c:v>
                </c:pt>
                <c:pt idx="67">
                  <c:v>14</c:v>
                </c:pt>
                <c:pt idx="68">
                  <c:v>14.5</c:v>
                </c:pt>
                <c:pt idx="69">
                  <c:v>15.5</c:v>
                </c:pt>
                <c:pt idx="70">
                  <c:v>16</c:v>
                </c:pt>
                <c:pt idx="71">
                  <c:v>17.100000000000001</c:v>
                </c:pt>
                <c:pt idx="72">
                  <c:v>18.3</c:v>
                </c:pt>
                <c:pt idx="73">
                  <c:v>17.899999999999999</c:v>
                </c:pt>
                <c:pt idx="74">
                  <c:v>17.2</c:v>
                </c:pt>
                <c:pt idx="75">
                  <c:v>16.5</c:v>
                </c:pt>
                <c:pt idx="76">
                  <c:v>16.7</c:v>
                </c:pt>
                <c:pt idx="77">
                  <c:v>16.100000000000001</c:v>
                </c:pt>
                <c:pt idx="78">
                  <c:v>15.6</c:v>
                </c:pt>
                <c:pt idx="79">
                  <c:v>14.2</c:v>
                </c:pt>
                <c:pt idx="80">
                  <c:v>14</c:v>
                </c:pt>
                <c:pt idx="81">
                  <c:v>13.4</c:v>
                </c:pt>
                <c:pt idx="82">
                  <c:v>13.8</c:v>
                </c:pt>
                <c:pt idx="83">
                  <c:v>14.4</c:v>
                </c:pt>
                <c:pt idx="84">
                  <c:v>15</c:v>
                </c:pt>
                <c:pt idx="85">
                  <c:v>15.1</c:v>
                </c:pt>
                <c:pt idx="86">
                  <c:v>15</c:v>
                </c:pt>
                <c:pt idx="87">
                  <c:v>14.4</c:v>
                </c:pt>
                <c:pt idx="88">
                  <c:v>13.6</c:v>
                </c:pt>
                <c:pt idx="89">
                  <c:v>13.6</c:v>
                </c:pt>
                <c:pt idx="90">
                  <c:v>13.3</c:v>
                </c:pt>
                <c:pt idx="91">
                  <c:v>13.2</c:v>
                </c:pt>
                <c:pt idx="92">
                  <c:v>12.2</c:v>
                </c:pt>
                <c:pt idx="93">
                  <c:v>12.2</c:v>
                </c:pt>
                <c:pt idx="94">
                  <c:v>12</c:v>
                </c:pt>
                <c:pt idx="95">
                  <c:v>12.2</c:v>
                </c:pt>
                <c:pt idx="96">
                  <c:v>13.2</c:v>
                </c:pt>
                <c:pt idx="97">
                  <c:v>13.3</c:v>
                </c:pt>
                <c:pt idx="98">
                  <c:v>13.2</c:v>
                </c:pt>
                <c:pt idx="99">
                  <c:v>13.7</c:v>
                </c:pt>
                <c:pt idx="100">
                  <c:v>13.3</c:v>
                </c:pt>
                <c:pt idx="101">
                  <c:v>13.9</c:v>
                </c:pt>
                <c:pt idx="102">
                  <c:v>13.5</c:v>
                </c:pt>
                <c:pt idx="103">
                  <c:v>14.1</c:v>
                </c:pt>
                <c:pt idx="104">
                  <c:v>14.9</c:v>
                </c:pt>
                <c:pt idx="105">
                  <c:v>14.7</c:v>
                </c:pt>
                <c:pt idx="106">
                  <c:v>15.1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C6-434C-85E3-C6FEF61B55AE}"/>
            </c:ext>
          </c:extLst>
        </c:ser>
        <c:ser>
          <c:idx val="1"/>
          <c:order val="1"/>
          <c:tx>
            <c:strRef>
              <c:f>CoRiver!$C$12</c:f>
              <c:strCache>
                <c:ptCount val="1"/>
                <c:pt idx="0">
                  <c:v>Avg</c:v>
                </c:pt>
              </c:strCache>
            </c:strRef>
          </c:tx>
          <c:spPr>
            <a:ln w="635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CoRiver!$A$13:$A$125</c:f>
              <c:numCache>
                <c:formatCode>General</c:formatCode>
                <c:ptCount val="113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  <c:pt idx="107">
                  <c:v>2022</c:v>
                </c:pt>
                <c:pt idx="108">
                  <c:v>2023</c:v>
                </c:pt>
                <c:pt idx="109">
                  <c:v>2024</c:v>
                </c:pt>
                <c:pt idx="110">
                  <c:v>2025</c:v>
                </c:pt>
              </c:numCache>
            </c:numRef>
          </c:xVal>
          <c:yVal>
            <c:numRef>
              <c:f>CoRiver!$C$13:$C$125</c:f>
              <c:numCache>
                <c:formatCode>0.000</c:formatCode>
                <c:ptCount val="113"/>
                <c:pt idx="0">
                  <c:v>14.75544554455446</c:v>
                </c:pt>
                <c:pt idx="1">
                  <c:v>14.75544554455446</c:v>
                </c:pt>
                <c:pt idx="2">
                  <c:v>14.75544554455446</c:v>
                </c:pt>
                <c:pt idx="3">
                  <c:v>14.75544554455446</c:v>
                </c:pt>
                <c:pt idx="4">
                  <c:v>14.75544554455446</c:v>
                </c:pt>
                <c:pt idx="5">
                  <c:v>14.75544554455446</c:v>
                </c:pt>
                <c:pt idx="6">
                  <c:v>14.75544554455446</c:v>
                </c:pt>
                <c:pt idx="7">
                  <c:v>14.75544554455446</c:v>
                </c:pt>
                <c:pt idx="8">
                  <c:v>14.75544554455446</c:v>
                </c:pt>
                <c:pt idx="9">
                  <c:v>14.75544554455446</c:v>
                </c:pt>
                <c:pt idx="10">
                  <c:v>14.75544554455446</c:v>
                </c:pt>
                <c:pt idx="11">
                  <c:v>14.75544554455446</c:v>
                </c:pt>
                <c:pt idx="12">
                  <c:v>14.75544554455446</c:v>
                </c:pt>
                <c:pt idx="13">
                  <c:v>14.75544554455446</c:v>
                </c:pt>
                <c:pt idx="14">
                  <c:v>14.75544554455446</c:v>
                </c:pt>
                <c:pt idx="15">
                  <c:v>14.75544554455446</c:v>
                </c:pt>
                <c:pt idx="16">
                  <c:v>14.75544554455446</c:v>
                </c:pt>
                <c:pt idx="17">
                  <c:v>14.75544554455446</c:v>
                </c:pt>
                <c:pt idx="18">
                  <c:v>14.75544554455446</c:v>
                </c:pt>
                <c:pt idx="19">
                  <c:v>14.75544554455446</c:v>
                </c:pt>
                <c:pt idx="20">
                  <c:v>14.75544554455446</c:v>
                </c:pt>
                <c:pt idx="21">
                  <c:v>14.75544554455446</c:v>
                </c:pt>
                <c:pt idx="22">
                  <c:v>14.75544554455446</c:v>
                </c:pt>
                <c:pt idx="23">
                  <c:v>14.75544554455446</c:v>
                </c:pt>
                <c:pt idx="24">
                  <c:v>14.75544554455446</c:v>
                </c:pt>
                <c:pt idx="25">
                  <c:v>14.75544554455446</c:v>
                </c:pt>
                <c:pt idx="26">
                  <c:v>14.75544554455446</c:v>
                </c:pt>
                <c:pt idx="27">
                  <c:v>14.75544554455446</c:v>
                </c:pt>
                <c:pt idx="28">
                  <c:v>14.75544554455446</c:v>
                </c:pt>
                <c:pt idx="29">
                  <c:v>14.75544554455446</c:v>
                </c:pt>
                <c:pt idx="30">
                  <c:v>14.75544554455446</c:v>
                </c:pt>
                <c:pt idx="31">
                  <c:v>14.75544554455446</c:v>
                </c:pt>
                <c:pt idx="32">
                  <c:v>14.75544554455446</c:v>
                </c:pt>
                <c:pt idx="33">
                  <c:v>14.75544554455446</c:v>
                </c:pt>
                <c:pt idx="34">
                  <c:v>14.75544554455446</c:v>
                </c:pt>
                <c:pt idx="35">
                  <c:v>14.75544554455446</c:v>
                </c:pt>
                <c:pt idx="36">
                  <c:v>14.75544554455446</c:v>
                </c:pt>
                <c:pt idx="37">
                  <c:v>14.75544554455446</c:v>
                </c:pt>
                <c:pt idx="38">
                  <c:v>14.75544554455446</c:v>
                </c:pt>
                <c:pt idx="39">
                  <c:v>14.75544554455446</c:v>
                </c:pt>
                <c:pt idx="40">
                  <c:v>14.75544554455446</c:v>
                </c:pt>
                <c:pt idx="41">
                  <c:v>14.75544554455446</c:v>
                </c:pt>
                <c:pt idx="42">
                  <c:v>14.75544554455446</c:v>
                </c:pt>
                <c:pt idx="43">
                  <c:v>14.75544554455446</c:v>
                </c:pt>
                <c:pt idx="44">
                  <c:v>14.75544554455446</c:v>
                </c:pt>
                <c:pt idx="45">
                  <c:v>14.75544554455446</c:v>
                </c:pt>
                <c:pt idx="46">
                  <c:v>14.75544554455446</c:v>
                </c:pt>
                <c:pt idx="47">
                  <c:v>14.75544554455446</c:v>
                </c:pt>
                <c:pt idx="48">
                  <c:v>14.75544554455446</c:v>
                </c:pt>
                <c:pt idx="49">
                  <c:v>14.75544554455446</c:v>
                </c:pt>
                <c:pt idx="50">
                  <c:v>14.75544554455446</c:v>
                </c:pt>
                <c:pt idx="51">
                  <c:v>14.75544554455446</c:v>
                </c:pt>
                <c:pt idx="52">
                  <c:v>14.75544554455446</c:v>
                </c:pt>
                <c:pt idx="53">
                  <c:v>14.75544554455446</c:v>
                </c:pt>
                <c:pt idx="54">
                  <c:v>14.75544554455446</c:v>
                </c:pt>
                <c:pt idx="55">
                  <c:v>14.75544554455446</c:v>
                </c:pt>
                <c:pt idx="56">
                  <c:v>14.75544554455446</c:v>
                </c:pt>
                <c:pt idx="57">
                  <c:v>14.75544554455446</c:v>
                </c:pt>
                <c:pt idx="58">
                  <c:v>14.75544554455446</c:v>
                </c:pt>
                <c:pt idx="59">
                  <c:v>14.75544554455446</c:v>
                </c:pt>
                <c:pt idx="60">
                  <c:v>14.75544554455446</c:v>
                </c:pt>
                <c:pt idx="61">
                  <c:v>14.75544554455446</c:v>
                </c:pt>
                <c:pt idx="62">
                  <c:v>14.75544554455446</c:v>
                </c:pt>
                <c:pt idx="63">
                  <c:v>14.75544554455446</c:v>
                </c:pt>
                <c:pt idx="64">
                  <c:v>14.75544554455446</c:v>
                </c:pt>
                <c:pt idx="65">
                  <c:v>14.75544554455446</c:v>
                </c:pt>
                <c:pt idx="66">
                  <c:v>14.75544554455446</c:v>
                </c:pt>
                <c:pt idx="67">
                  <c:v>14.75544554455446</c:v>
                </c:pt>
                <c:pt idx="68">
                  <c:v>14.75544554455446</c:v>
                </c:pt>
                <c:pt idx="69">
                  <c:v>14.75544554455446</c:v>
                </c:pt>
                <c:pt idx="70">
                  <c:v>14.75544554455446</c:v>
                </c:pt>
                <c:pt idx="71">
                  <c:v>14.75544554455446</c:v>
                </c:pt>
                <c:pt idx="72">
                  <c:v>14.75544554455446</c:v>
                </c:pt>
                <c:pt idx="73">
                  <c:v>14.75544554455446</c:v>
                </c:pt>
                <c:pt idx="74">
                  <c:v>14.75544554455446</c:v>
                </c:pt>
                <c:pt idx="75">
                  <c:v>14.75544554455446</c:v>
                </c:pt>
                <c:pt idx="76">
                  <c:v>14.75544554455446</c:v>
                </c:pt>
                <c:pt idx="77">
                  <c:v>14.75544554455446</c:v>
                </c:pt>
                <c:pt idx="78">
                  <c:v>14.75544554455446</c:v>
                </c:pt>
                <c:pt idx="79">
                  <c:v>14.75544554455446</c:v>
                </c:pt>
                <c:pt idx="80">
                  <c:v>14.75544554455446</c:v>
                </c:pt>
                <c:pt idx="81">
                  <c:v>14.75544554455446</c:v>
                </c:pt>
                <c:pt idx="82">
                  <c:v>14.75544554455446</c:v>
                </c:pt>
                <c:pt idx="83">
                  <c:v>14.75544554455446</c:v>
                </c:pt>
                <c:pt idx="84">
                  <c:v>14.75544554455446</c:v>
                </c:pt>
                <c:pt idx="85">
                  <c:v>14.75544554455446</c:v>
                </c:pt>
                <c:pt idx="86">
                  <c:v>14.75544554455446</c:v>
                </c:pt>
                <c:pt idx="87">
                  <c:v>14.75544554455446</c:v>
                </c:pt>
                <c:pt idx="88">
                  <c:v>14.75544554455446</c:v>
                </c:pt>
                <c:pt idx="89">
                  <c:v>14.75544554455446</c:v>
                </c:pt>
                <c:pt idx="90">
                  <c:v>14.75544554455446</c:v>
                </c:pt>
                <c:pt idx="91">
                  <c:v>14.75544554455446</c:v>
                </c:pt>
                <c:pt idx="92">
                  <c:v>14.75544554455446</c:v>
                </c:pt>
                <c:pt idx="93">
                  <c:v>14.75544554455446</c:v>
                </c:pt>
                <c:pt idx="94">
                  <c:v>14.75544554455446</c:v>
                </c:pt>
                <c:pt idx="95">
                  <c:v>14.75544554455446</c:v>
                </c:pt>
                <c:pt idx="96">
                  <c:v>14.75544554455446</c:v>
                </c:pt>
                <c:pt idx="97">
                  <c:v>14.75544554455446</c:v>
                </c:pt>
                <c:pt idx="98">
                  <c:v>14.75544554455446</c:v>
                </c:pt>
                <c:pt idx="99">
                  <c:v>14.75544554455446</c:v>
                </c:pt>
                <c:pt idx="100">
                  <c:v>14.75544554455446</c:v>
                </c:pt>
                <c:pt idx="101">
                  <c:v>14.75544554455446</c:v>
                </c:pt>
                <c:pt idx="102">
                  <c:v>14.75544554455446</c:v>
                </c:pt>
                <c:pt idx="103">
                  <c:v>14.75544554455446</c:v>
                </c:pt>
                <c:pt idx="104">
                  <c:v>14.75544554455446</c:v>
                </c:pt>
                <c:pt idx="105">
                  <c:v>14.75544554455446</c:v>
                </c:pt>
                <c:pt idx="106">
                  <c:v>14.75544554455446</c:v>
                </c:pt>
                <c:pt idx="107">
                  <c:v>14.75544554455446</c:v>
                </c:pt>
                <c:pt idx="108">
                  <c:v>14.75544554455446</c:v>
                </c:pt>
                <c:pt idx="109">
                  <c:v>14.75544554455446</c:v>
                </c:pt>
                <c:pt idx="110">
                  <c:v>14.75544554455446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C6-434C-85E3-C6FEF61B55AE}"/>
            </c:ext>
          </c:extLst>
        </c:ser>
        <c:ser>
          <c:idx val="2"/>
          <c:order val="2"/>
          <c:tx>
            <c:strRef>
              <c:f>CoRiver!$D$12</c:f>
              <c:strCache>
                <c:ptCount val="1"/>
                <c:pt idx="0">
                  <c:v>sin fct</c:v>
                </c:pt>
              </c:strCache>
            </c:strRef>
          </c:tx>
          <c:spPr>
            <a:ln w="635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CoRiver!$A$13:$A$125</c:f>
              <c:numCache>
                <c:formatCode>General</c:formatCode>
                <c:ptCount val="113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  <c:pt idx="107">
                  <c:v>2022</c:v>
                </c:pt>
                <c:pt idx="108">
                  <c:v>2023</c:v>
                </c:pt>
                <c:pt idx="109">
                  <c:v>2024</c:v>
                </c:pt>
                <c:pt idx="110">
                  <c:v>2025</c:v>
                </c:pt>
              </c:numCache>
            </c:numRef>
          </c:xVal>
          <c:yVal>
            <c:numRef>
              <c:f>CoRiver!$D$13:$D$125</c:f>
              <c:numCache>
                <c:formatCode>0.0</c:formatCode>
                <c:ptCount val="113"/>
                <c:pt idx="0">
                  <c:v>-0.98020983349497226</c:v>
                </c:pt>
                <c:pt idx="1">
                  <c:v>-0.3630309304081516</c:v>
                </c:pt>
                <c:pt idx="2">
                  <c:v>0.58791693589301142</c:v>
                </c:pt>
                <c:pt idx="3">
                  <c:v>0.99833668265200226</c:v>
                </c:pt>
                <c:pt idx="4">
                  <c:v>0.49089028744624069</c:v>
                </c:pt>
                <c:pt idx="5">
                  <c:v>-0.46787837418104666</c:v>
                </c:pt>
                <c:pt idx="6">
                  <c:v>-0.9964818163179523</c:v>
                </c:pt>
                <c:pt idx="7">
                  <c:v>-0.60892447204347677</c:v>
                </c:pt>
                <c:pt idx="8">
                  <c:v>0.3384752236286922</c:v>
                </c:pt>
                <c:pt idx="9">
                  <c:v>0.97468235965511008</c:v>
                </c:pt>
                <c:pt idx="10">
                  <c:v>0.71477102919261859</c:v>
                </c:pt>
                <c:pt idx="11">
                  <c:v>-0.20229748917407953</c:v>
                </c:pt>
                <c:pt idx="12">
                  <c:v>-0.93337462893679901</c:v>
                </c:pt>
                <c:pt idx="13">
                  <c:v>-0.80631143933266403</c:v>
                </c:pt>
                <c:pt idx="14">
                  <c:v>6.2070769098204942E-2</c:v>
                </c:pt>
                <c:pt idx="15">
                  <c:v>0.87338539867420206</c:v>
                </c:pt>
                <c:pt idx="16">
                  <c:v>0.88171352053226681</c:v>
                </c:pt>
                <c:pt idx="17">
                  <c:v>7.9398297843196158E-2</c:v>
                </c:pt>
                <c:pt idx="18">
                  <c:v>-0.79591535371889832</c:v>
                </c:pt>
                <c:pt idx="19">
                  <c:v>-0.93946809962354982</c:v>
                </c:pt>
                <c:pt idx="20">
                  <c:v>-0.21927820731342798</c:v>
                </c:pt>
                <c:pt idx="21">
                  <c:v>0.70251505754739563</c:v>
                </c:pt>
                <c:pt idx="22">
                  <c:v>0.97841921831332146</c:v>
                </c:pt>
                <c:pt idx="23">
                  <c:v>0.3547692619733851</c:v>
                </c:pt>
                <c:pt idx="24">
                  <c:v>-0.59505391772260519</c:v>
                </c:pt>
                <c:pt idx="25">
                  <c:v>-0.99778726969617282</c:v>
                </c:pt>
                <c:pt idx="26">
                  <c:v>-0.48315960744283004</c:v>
                </c:pt>
                <c:pt idx="27">
                  <c:v>0.47568276968876033</c:v>
                </c:pt>
                <c:pt idx="28">
                  <c:v>0.99718460209199089</c:v>
                </c:pt>
                <c:pt idx="29">
                  <c:v>0.60187951008425178</c:v>
                </c:pt>
                <c:pt idx="30">
                  <c:v>-0.3467908277853759</c:v>
                </c:pt>
                <c:pt idx="31">
                  <c:v>-0.9766232778969709</c:v>
                </c:pt>
                <c:pt idx="32">
                  <c:v>-0.7085527902390929</c:v>
                </c:pt>
                <c:pt idx="33">
                  <c:v>0.21095786510599851</c:v>
                </c:pt>
                <c:pt idx="34">
                  <c:v>0.93651483215467479</c:v>
                </c:pt>
                <c:pt idx="35">
                  <c:v>0.80104438147977075</c:v>
                </c:pt>
                <c:pt idx="36">
                  <c:v>-7.0902579322199025E-2</c:v>
                </c:pt>
                <c:pt idx="37">
                  <c:v>-0.87766203567933632</c:v>
                </c:pt>
                <c:pt idx="38">
                  <c:v>-0.87750306397874289</c:v>
                </c:pt>
                <c:pt idx="39">
                  <c:v>-7.0571822068808659E-2</c:v>
                </c:pt>
                <c:pt idx="40">
                  <c:v>0.80124282759255605</c:v>
                </c:pt>
                <c:pt idx="41">
                  <c:v>0.93639851668594143</c:v>
                </c:pt>
                <c:pt idx="42">
                  <c:v>0.2106337279612836</c:v>
                </c:pt>
                <c:pt idx="43">
                  <c:v>-0.70878673886377341</c:v>
                </c:pt>
                <c:pt idx="44">
                  <c:v>-0.97655194671499523</c:v>
                </c:pt>
                <c:pt idx="45">
                  <c:v>-0.34647979835649179</c:v>
                </c:pt>
                <c:pt idx="46">
                  <c:v>0.60214427873751397</c:v>
                </c:pt>
                <c:pt idx="47">
                  <c:v>0.9971596828908651</c:v>
                </c:pt>
                <c:pt idx="48">
                  <c:v>0.47539107323184082</c:v>
                </c:pt>
                <c:pt idx="49">
                  <c:v>-0.4834498967782786</c:v>
                </c:pt>
                <c:pt idx="50">
                  <c:v>-0.99780926123387692</c:v>
                </c:pt>
                <c:pt idx="51">
                  <c:v>-0.59478739254421886</c:v>
                </c:pt>
                <c:pt idx="52">
                  <c:v>0.35507926184799732</c:v>
                </c:pt>
                <c:pt idx="53">
                  <c:v>0.97848768042907863</c:v>
                </c:pt>
                <c:pt idx="54">
                  <c:v>0.70227903815079984</c:v>
                </c:pt>
                <c:pt idx="55">
                  <c:v>-0.21960171307760579</c:v>
                </c:pt>
                <c:pt idx="56">
                  <c:v>-0.93958166204764793</c:v>
                </c:pt>
                <c:pt idx="57">
                  <c:v>-0.79571456403392093</c:v>
                </c:pt>
                <c:pt idx="58">
                  <c:v>7.9728834526869935E-2</c:v>
                </c:pt>
                <c:pt idx="59">
                  <c:v>0.88186991031201534</c:v>
                </c:pt>
                <c:pt idx="60">
                  <c:v>0.87322385750775289</c:v>
                </c:pt>
                <c:pt idx="61">
                  <c:v>6.1739817189006237E-2</c:v>
                </c:pt>
                <c:pt idx="62">
                  <c:v>-0.806507526325558</c:v>
                </c:pt>
                <c:pt idx="63">
                  <c:v>-0.93325556953642297</c:v>
                </c:pt>
                <c:pt idx="64">
                  <c:v>-0.2019727460440687</c:v>
                </c:pt>
                <c:pt idx="65">
                  <c:v>0.71500288871616191</c:v>
                </c:pt>
                <c:pt idx="66">
                  <c:v>0.97460816499551506</c:v>
                </c:pt>
                <c:pt idx="67">
                  <c:v>0.33816318901382442</c:v>
                </c:pt>
                <c:pt idx="68">
                  <c:v>-0.60918746342772923</c:v>
                </c:pt>
                <c:pt idx="69">
                  <c:v>-0.99645397140575476</c:v>
                </c:pt>
                <c:pt idx="70">
                  <c:v>-0.46758529345625999</c:v>
                </c:pt>
                <c:pt idx="71">
                  <c:v>0.4911791469168586</c:v>
                </c:pt>
                <c:pt idx="72">
                  <c:v>0.99835574480330891</c:v>
                </c:pt>
                <c:pt idx="73">
                  <c:v>0.58764867507100516</c:v>
                </c:pt>
                <c:pt idx="74">
                  <c:v>-0.36333987644086641</c:v>
                </c:pt>
                <c:pt idx="75">
                  <c:v>-0.98027542118069533</c:v>
                </c:pt>
                <c:pt idx="76">
                  <c:v>-0.69595026445871666</c:v>
                </c:pt>
                <c:pt idx="77">
                  <c:v>0.22822835586752283</c:v>
                </c:pt>
                <c:pt idx="78">
                  <c:v>0.94257487833815057</c:v>
                </c:pt>
                <c:pt idx="79">
                  <c:v>0.7903224045714452</c:v>
                </c:pt>
                <c:pt idx="80">
                  <c:v>-8.8548843199741267E-2</c:v>
                </c:pt>
                <c:pt idx="81">
                  <c:v>-0.88600869289699835</c:v>
                </c:pt>
                <c:pt idx="82">
                  <c:v>-0.86887623638318801</c:v>
                </c:pt>
                <c:pt idx="83">
                  <c:v>-5.2902975166736345E-2</c:v>
                </c:pt>
                <c:pt idx="84">
                  <c:v>0.8117090374434428</c:v>
                </c:pt>
                <c:pt idx="85">
                  <c:v>0.93003950441613703</c:v>
                </c:pt>
                <c:pt idx="86">
                  <c:v>0.19329594012555862</c:v>
                </c:pt>
                <c:pt idx="87">
                  <c:v>-0.72116302008655864</c:v>
                </c:pt>
                <c:pt idx="88">
                  <c:v>-0.97258802544475698</c:v>
                </c:pt>
                <c:pt idx="89">
                  <c:v>-0.32982008552852765</c:v>
                </c:pt>
                <c:pt idx="90">
                  <c:v>0.61618291997937591</c:v>
                </c:pt>
                <c:pt idx="91">
                  <c:v>0.99567019053136807</c:v>
                </c:pt>
                <c:pt idx="92">
                  <c:v>0.45974287967716049</c:v>
                </c:pt>
                <c:pt idx="93">
                  <c:v>-0.49886991453931101</c:v>
                </c:pt>
                <c:pt idx="94">
                  <c:v>-0.99882400998482357</c:v>
                </c:pt>
                <c:pt idx="95">
                  <c:v>-0.58046391696321298</c:v>
                </c:pt>
                <c:pt idx="96">
                  <c:v>0.3715720243678709</c:v>
                </c:pt>
                <c:pt idx="97">
                  <c:v>0.98198636008731943</c:v>
                </c:pt>
                <c:pt idx="98">
                  <c:v>0.68956696500460923</c:v>
                </c:pt>
                <c:pt idx="99">
                  <c:v>-0.2368371176023491</c:v>
                </c:pt>
                <c:pt idx="100">
                  <c:v>-0.9454942465160352</c:v>
                </c:pt>
                <c:pt idx="101">
                  <c:v>-0.78486832555299724</c:v>
                </c:pt>
                <c:pt idx="102">
                  <c:v>9.7361914317734902E-2</c:v>
                </c:pt>
                <c:pt idx="103">
                  <c:v>0.89007805917221405</c:v>
                </c:pt>
                <c:pt idx="104">
                  <c:v>0.86446054122903659</c:v>
                </c:pt>
                <c:pt idx="105">
                  <c:v>4.4061988343923039E-2</c:v>
                </c:pt>
                <c:pt idx="106">
                  <c:v>-0.81684695342232316</c:v>
                </c:pt>
                <c:pt idx="107">
                  <c:v>-0.92675057329481536</c:v>
                </c:pt>
                <c:pt idx="108">
                  <c:v>-0.18460399000929509</c:v>
                </c:pt>
                <c:pt idx="109">
                  <c:v>0.72726665034585303</c:v>
                </c:pt>
                <c:pt idx="110">
                  <c:v>0.97049168633502003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C6-434C-85E3-C6FEF61B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79776"/>
        <c:axId val="57921536"/>
      </c:scatterChart>
      <c:valAx>
        <c:axId val="57579776"/>
        <c:scaling>
          <c:orientation val="minMax"/>
          <c:max val="2025"/>
          <c:min val="19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21536"/>
        <c:crosses val="autoZero"/>
        <c:crossBetween val="midCat"/>
        <c:majorUnit val="10"/>
      </c:valAx>
      <c:valAx>
        <c:axId val="5792153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baseline="0">
                    <a:effectLst/>
                  </a:rPr>
                  <a:t>Streamflow in MAF</a:t>
                </a:r>
                <a:endParaRPr lang="en-US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788768526407458E-3"/>
              <c:y val="0.299013219677815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79776"/>
        <c:crosses val="autoZero"/>
        <c:crossBetween val="midCat"/>
      </c:valAx>
      <c:spPr>
        <a:solidFill>
          <a:schemeClr val="tx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9.6051632071555856E-2"/>
          <c:y val="0.56942885795582687"/>
          <c:w val="0.17456533747788067"/>
          <c:h val="0.10564689531852367"/>
        </c:manualLayout>
      </c:layout>
      <c:overlay val="0"/>
      <c:spPr>
        <a:solidFill>
          <a:schemeClr val="tx1">
            <a:lumMod val="75000"/>
            <a:lumOff val="25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n-US" sz="1800">
                <a:solidFill>
                  <a:srgbClr val="FFFF00"/>
                </a:solidFill>
              </a:rPr>
              <a:t>Annual Rainfall in West Africa</a:t>
            </a:r>
          </a:p>
        </c:rich>
      </c:tx>
      <c:layout>
        <c:manualLayout>
          <c:xMode val="edge"/>
          <c:yMode val="edge"/>
          <c:x val="0.32632592745169636"/>
          <c:y val="2.33956993907871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448762453080458E-2"/>
          <c:y val="8.5610352648196733E-2"/>
          <c:w val="0.87316953122795138"/>
          <c:h val="0.83424556410370432"/>
        </c:manualLayout>
      </c:layout>
      <c:scatterChart>
        <c:scatterStyle val="lineMarker"/>
        <c:varyColors val="0"/>
        <c:ser>
          <c:idx val="0"/>
          <c:order val="0"/>
          <c:tx>
            <c:strRef>
              <c:f>WAfrPcp!$B$11</c:f>
              <c:strCache>
                <c:ptCount val="1"/>
                <c:pt idx="0">
                  <c:v>Pcp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WAfrPcp!$A$12:$A$115</c:f>
              <c:numCache>
                <c:formatCode>General</c:formatCode>
                <c:ptCount val="104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  <c:pt idx="99">
                  <c:v>2021</c:v>
                </c:pt>
                <c:pt idx="100">
                  <c:v>2022</c:v>
                </c:pt>
                <c:pt idx="101">
                  <c:v>2023</c:v>
                </c:pt>
                <c:pt idx="102">
                  <c:v>2024</c:v>
                </c:pt>
                <c:pt idx="103">
                  <c:v>2025</c:v>
                </c:pt>
              </c:numCache>
            </c:numRef>
          </c:xVal>
          <c:yVal>
            <c:numRef>
              <c:f>WAfrPcp!$B$12:$B$115</c:f>
              <c:numCache>
                <c:formatCode>0.0</c:formatCode>
                <c:ptCount val="104"/>
                <c:pt idx="0">
                  <c:v>643.5</c:v>
                </c:pt>
                <c:pt idx="1">
                  <c:v>642.62121212121212</c:v>
                </c:pt>
                <c:pt idx="2">
                  <c:v>706.90303030303028</c:v>
                </c:pt>
                <c:pt idx="3">
                  <c:v>680.46764705882356</c:v>
                </c:pt>
                <c:pt idx="4">
                  <c:v>658.62571428571403</c:v>
                </c:pt>
                <c:pt idx="5">
                  <c:v>602.5</c:v>
                </c:pt>
                <c:pt idx="6">
                  <c:v>748.42</c:v>
                </c:pt>
                <c:pt idx="7">
                  <c:v>723.66969696969693</c:v>
                </c:pt>
                <c:pt idx="8">
                  <c:v>698.36857142857139</c:v>
                </c:pt>
                <c:pt idx="9">
                  <c:v>720.76052631578943</c:v>
                </c:pt>
                <c:pt idx="10">
                  <c:v>712.50256410256407</c:v>
                </c:pt>
                <c:pt idx="11">
                  <c:v>767.81428571428569</c:v>
                </c:pt>
                <c:pt idx="12">
                  <c:v>635.1512195121951</c:v>
                </c:pt>
                <c:pt idx="13">
                  <c:v>723.14418604651166</c:v>
                </c:pt>
                <c:pt idx="14">
                  <c:v>779.53181818181815</c:v>
                </c:pt>
                <c:pt idx="15">
                  <c:v>651.1</c:v>
                </c:pt>
                <c:pt idx="16">
                  <c:v>676.5866666666667</c:v>
                </c:pt>
                <c:pt idx="17">
                  <c:v>768.12954545454545</c:v>
                </c:pt>
                <c:pt idx="18">
                  <c:v>702.3</c:v>
                </c:pt>
                <c:pt idx="19">
                  <c:v>713.2</c:v>
                </c:pt>
                <c:pt idx="20">
                  <c:v>722.1</c:v>
                </c:pt>
                <c:pt idx="21">
                  <c:v>720.77777777777783</c:v>
                </c:pt>
                <c:pt idx="22">
                  <c:v>750</c:v>
                </c:pt>
                <c:pt idx="23">
                  <c:v>717.92888888888888</c:v>
                </c:pt>
                <c:pt idx="24">
                  <c:v>777.70666666666705</c:v>
                </c:pt>
                <c:pt idx="25">
                  <c:v>757.4</c:v>
                </c:pt>
                <c:pt idx="26">
                  <c:v>802.3</c:v>
                </c:pt>
                <c:pt idx="27">
                  <c:v>811.2</c:v>
                </c:pt>
                <c:pt idx="28">
                  <c:v>782.62888888888892</c:v>
                </c:pt>
                <c:pt idx="29">
                  <c:v>768.91555555555556</c:v>
                </c:pt>
                <c:pt idx="30">
                  <c:v>779.07333333333338</c:v>
                </c:pt>
                <c:pt idx="31">
                  <c:v>735.20888888888885</c:v>
                </c:pt>
                <c:pt idx="32">
                  <c:v>760.33111111111111</c:v>
                </c:pt>
                <c:pt idx="33">
                  <c:v>743.69333333333338</c:v>
                </c:pt>
                <c:pt idx="34">
                  <c:v>676.70222222222219</c:v>
                </c:pt>
                <c:pt idx="35">
                  <c:v>753.25777777777773</c:v>
                </c:pt>
                <c:pt idx="36">
                  <c:v>723.97333333333336</c:v>
                </c:pt>
                <c:pt idx="37">
                  <c:v>674.83555555555552</c:v>
                </c:pt>
                <c:pt idx="38">
                  <c:v>655.30222222222221</c:v>
                </c:pt>
                <c:pt idx="39">
                  <c:v>652.54651162790697</c:v>
                </c:pt>
                <c:pt idx="40">
                  <c:v>699.5977272727273</c:v>
                </c:pt>
                <c:pt idx="41">
                  <c:v>687.5886363636364</c:v>
                </c:pt>
                <c:pt idx="42">
                  <c:v>659.19772727272698</c:v>
                </c:pt>
                <c:pt idx="43">
                  <c:v>660.27111111111117</c:v>
                </c:pt>
                <c:pt idx="44">
                  <c:v>651.27333333333331</c:v>
                </c:pt>
                <c:pt idx="45">
                  <c:v>669.27272727272725</c:v>
                </c:pt>
                <c:pt idx="46">
                  <c:v>638.2227272727273</c:v>
                </c:pt>
                <c:pt idx="47">
                  <c:v>670.0333333333333</c:v>
                </c:pt>
                <c:pt idx="48">
                  <c:v>606.37333333333333</c:v>
                </c:pt>
                <c:pt idx="49">
                  <c:v>555.88888888888891</c:v>
                </c:pt>
                <c:pt idx="50">
                  <c:v>515.97500000000002</c:v>
                </c:pt>
                <c:pt idx="51">
                  <c:v>481.16818181818184</c:v>
                </c:pt>
                <c:pt idx="52">
                  <c:v>624.32272727272732</c:v>
                </c:pt>
                <c:pt idx="53">
                  <c:v>592.92444444444448</c:v>
                </c:pt>
                <c:pt idx="54">
                  <c:v>611.03953488372088</c:v>
                </c:pt>
                <c:pt idx="55">
                  <c:v>514.92499999999995</c:v>
                </c:pt>
                <c:pt idx="56">
                  <c:v>650.30666666666662</c:v>
                </c:pt>
                <c:pt idx="57">
                  <c:v>597.03023255813957</c:v>
                </c:pt>
                <c:pt idx="58">
                  <c:v>568.85609756097563</c:v>
                </c:pt>
                <c:pt idx="59">
                  <c:v>562.84615384615381</c:v>
                </c:pt>
                <c:pt idx="60">
                  <c:v>500.25</c:v>
                </c:pt>
                <c:pt idx="61">
                  <c:v>460.81463414634146</c:v>
                </c:pt>
                <c:pt idx="62">
                  <c:v>463.20238095238096</c:v>
                </c:pt>
                <c:pt idx="63">
                  <c:v>553.02380952380952</c:v>
                </c:pt>
                <c:pt idx="64">
                  <c:v>566.84</c:v>
                </c:pt>
                <c:pt idx="65">
                  <c:v>472.82777777777778</c:v>
                </c:pt>
                <c:pt idx="66">
                  <c:v>616.37428571428575</c:v>
                </c:pt>
                <c:pt idx="67">
                  <c:v>610.28787878787875</c:v>
                </c:pt>
                <c:pt idx="68">
                  <c:v>494.0181818181818</c:v>
                </c:pt>
                <c:pt idx="69">
                  <c:v>532.58222222222219</c:v>
                </c:pt>
                <c:pt idx="70">
                  <c:v>510.82444444444445</c:v>
                </c:pt>
                <c:pt idx="71">
                  <c:v>501.20666666666665</c:v>
                </c:pt>
                <c:pt idx="72">
                  <c:v>600.5288888888889</c:v>
                </c:pt>
                <c:pt idx="73">
                  <c:v>514.15555555555557</c:v>
                </c:pt>
                <c:pt idx="74">
                  <c:v>541.75111111111107</c:v>
                </c:pt>
                <c:pt idx="75">
                  <c:v>521.57777777777778</c:v>
                </c:pt>
                <c:pt idx="76">
                  <c:v>616.37428571428575</c:v>
                </c:pt>
                <c:pt idx="77">
                  <c:v>610.28787878787875</c:v>
                </c:pt>
                <c:pt idx="78">
                  <c:v>654.01818181818203</c:v>
                </c:pt>
                <c:pt idx="79">
                  <c:v>632.58222222222196</c:v>
                </c:pt>
                <c:pt idx="80">
                  <c:v>610.824444444444</c:v>
                </c:pt>
                <c:pt idx="81">
                  <c:v>601.20666666666705</c:v>
                </c:pt>
                <c:pt idx="82">
                  <c:v>600.5288888888889</c:v>
                </c:pt>
                <c:pt idx="83">
                  <c:v>614.15555555555602</c:v>
                </c:pt>
                <c:pt idx="84">
                  <c:v>641.75111111111096</c:v>
                </c:pt>
                <c:pt idx="85">
                  <c:v>621.57777777777801</c:v>
                </c:pt>
                <c:pt idx="86">
                  <c:v>650.1</c:v>
                </c:pt>
                <c:pt idx="87">
                  <c:v>677.3</c:v>
                </c:pt>
                <c:pt idx="88">
                  <c:v>643.9</c:v>
                </c:pt>
                <c:pt idx="89">
                  <c:v>686.1</c:v>
                </c:pt>
                <c:pt idx="90">
                  <c:v>698.7</c:v>
                </c:pt>
                <c:pt idx="91">
                  <c:v>649</c:v>
                </c:pt>
                <c:pt idx="92">
                  <c:v>663.9</c:v>
                </c:pt>
                <c:pt idx="93">
                  <c:v>678.9</c:v>
                </c:pt>
                <c:pt idx="94">
                  <c:v>710.2</c:v>
                </c:pt>
                <c:pt idx="95">
                  <c:v>642.79999999999995</c:v>
                </c:pt>
                <c:pt idx="96">
                  <c:v>687.9</c:v>
                </c:pt>
                <c:pt idx="97">
                  <c:v>691.6</c:v>
                </c:pt>
                <c:pt idx="98">
                  <c:v>699.1</c:v>
                </c:pt>
                <c:pt idx="99">
                  <c:v>708.4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D9-4D31-A87D-E7C3B00E50E9}"/>
            </c:ext>
          </c:extLst>
        </c:ser>
        <c:ser>
          <c:idx val="1"/>
          <c:order val="1"/>
          <c:tx>
            <c:strRef>
              <c:f>WAfrPcp!$C$11</c:f>
              <c:strCache>
                <c:ptCount val="1"/>
                <c:pt idx="0">
                  <c:v>Avg</c:v>
                </c:pt>
              </c:strCache>
            </c:strRef>
          </c:tx>
          <c:spPr>
            <a:ln w="635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WAfrPcp!$A$12:$A$115</c:f>
              <c:numCache>
                <c:formatCode>General</c:formatCode>
                <c:ptCount val="104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  <c:pt idx="99">
                  <c:v>2021</c:v>
                </c:pt>
                <c:pt idx="100">
                  <c:v>2022</c:v>
                </c:pt>
                <c:pt idx="101">
                  <c:v>2023</c:v>
                </c:pt>
                <c:pt idx="102">
                  <c:v>2024</c:v>
                </c:pt>
                <c:pt idx="103">
                  <c:v>2025</c:v>
                </c:pt>
              </c:numCache>
            </c:numRef>
          </c:xVal>
          <c:yVal>
            <c:numRef>
              <c:f>WAfrPcp!$C$12:$C$115</c:f>
              <c:numCache>
                <c:formatCode>0.0</c:formatCode>
                <c:ptCount val="104"/>
                <c:pt idx="0">
                  <c:v>650.31681782045212</c:v>
                </c:pt>
                <c:pt idx="1">
                  <c:v>650.31681782045212</c:v>
                </c:pt>
                <c:pt idx="2">
                  <c:v>650.31681782045212</c:v>
                </c:pt>
                <c:pt idx="3">
                  <c:v>650.31681782045212</c:v>
                </c:pt>
                <c:pt idx="4">
                  <c:v>650.31681782045212</c:v>
                </c:pt>
                <c:pt idx="5">
                  <c:v>650.31681782045212</c:v>
                </c:pt>
                <c:pt idx="6">
                  <c:v>650.31681782045212</c:v>
                </c:pt>
                <c:pt idx="7">
                  <c:v>650.31681782045212</c:v>
                </c:pt>
                <c:pt idx="8">
                  <c:v>650.31681782045212</c:v>
                </c:pt>
                <c:pt idx="9">
                  <c:v>650.31681782045212</c:v>
                </c:pt>
                <c:pt idx="10">
                  <c:v>650.31681782045212</c:v>
                </c:pt>
                <c:pt idx="11">
                  <c:v>650.31681782045212</c:v>
                </c:pt>
                <c:pt idx="12">
                  <c:v>650.31681782045212</c:v>
                </c:pt>
                <c:pt idx="13">
                  <c:v>650.31681782045212</c:v>
                </c:pt>
                <c:pt idx="14">
                  <c:v>650.31681782045212</c:v>
                </c:pt>
                <c:pt idx="15">
                  <c:v>650.31681782045212</c:v>
                </c:pt>
                <c:pt idx="16">
                  <c:v>650.31681782045212</c:v>
                </c:pt>
                <c:pt idx="17">
                  <c:v>650.31681782045212</c:v>
                </c:pt>
                <c:pt idx="18">
                  <c:v>650.31681782045212</c:v>
                </c:pt>
                <c:pt idx="19">
                  <c:v>650.31681782045212</c:v>
                </c:pt>
                <c:pt idx="20">
                  <c:v>650.31681782045212</c:v>
                </c:pt>
                <c:pt idx="21">
                  <c:v>650.31681782045212</c:v>
                </c:pt>
                <c:pt idx="22">
                  <c:v>650.31681782045212</c:v>
                </c:pt>
                <c:pt idx="23">
                  <c:v>650.31681782045212</c:v>
                </c:pt>
                <c:pt idx="24">
                  <c:v>650.31681782045212</c:v>
                </c:pt>
                <c:pt idx="25">
                  <c:v>650.31681782045212</c:v>
                </c:pt>
                <c:pt idx="26">
                  <c:v>650.31681782045212</c:v>
                </c:pt>
                <c:pt idx="27">
                  <c:v>650.31681782045212</c:v>
                </c:pt>
                <c:pt idx="28">
                  <c:v>650.31681782045212</c:v>
                </c:pt>
                <c:pt idx="29">
                  <c:v>650.31681782045212</c:v>
                </c:pt>
                <c:pt idx="30">
                  <c:v>650.31681782045212</c:v>
                </c:pt>
                <c:pt idx="31">
                  <c:v>650.31681782045212</c:v>
                </c:pt>
                <c:pt idx="32">
                  <c:v>650.31681782045212</c:v>
                </c:pt>
                <c:pt idx="33">
                  <c:v>650.31681782045212</c:v>
                </c:pt>
                <c:pt idx="34">
                  <c:v>650.31681782045212</c:v>
                </c:pt>
                <c:pt idx="35">
                  <c:v>650.31681782045212</c:v>
                </c:pt>
                <c:pt idx="36">
                  <c:v>650.31681782045212</c:v>
                </c:pt>
                <c:pt idx="37">
                  <c:v>650.31681782045212</c:v>
                </c:pt>
                <c:pt idx="38">
                  <c:v>650.31681782045212</c:v>
                </c:pt>
                <c:pt idx="39">
                  <c:v>650.31681782045212</c:v>
                </c:pt>
                <c:pt idx="40">
                  <c:v>650.31681782045212</c:v>
                </c:pt>
                <c:pt idx="41">
                  <c:v>650.31681782045212</c:v>
                </c:pt>
                <c:pt idx="42">
                  <c:v>650.31681782045212</c:v>
                </c:pt>
                <c:pt idx="43">
                  <c:v>650.31681782045212</c:v>
                </c:pt>
                <c:pt idx="44">
                  <c:v>650.31681782045212</c:v>
                </c:pt>
                <c:pt idx="45">
                  <c:v>650.31681782045212</c:v>
                </c:pt>
                <c:pt idx="46">
                  <c:v>650.31681782045212</c:v>
                </c:pt>
                <c:pt idx="47">
                  <c:v>650.31681782045212</c:v>
                </c:pt>
                <c:pt idx="48">
                  <c:v>650.31681782045212</c:v>
                </c:pt>
                <c:pt idx="49">
                  <c:v>650.31681782045212</c:v>
                </c:pt>
                <c:pt idx="50">
                  <c:v>650.31681782045212</c:v>
                </c:pt>
                <c:pt idx="51">
                  <c:v>650.31681782045212</c:v>
                </c:pt>
                <c:pt idx="52">
                  <c:v>650.31681782045212</c:v>
                </c:pt>
                <c:pt idx="53">
                  <c:v>650.31681782045212</c:v>
                </c:pt>
                <c:pt idx="54">
                  <c:v>650.31681782045212</c:v>
                </c:pt>
                <c:pt idx="55">
                  <c:v>650.31681782045212</c:v>
                </c:pt>
                <c:pt idx="56">
                  <c:v>650.31681782045212</c:v>
                </c:pt>
                <c:pt idx="57">
                  <c:v>650.31681782045212</c:v>
                </c:pt>
                <c:pt idx="58">
                  <c:v>650.31681782045212</c:v>
                </c:pt>
                <c:pt idx="59">
                  <c:v>650.31681782045212</c:v>
                </c:pt>
                <c:pt idx="60">
                  <c:v>650.31681782045212</c:v>
                </c:pt>
                <c:pt idx="61">
                  <c:v>650.31681782045212</c:v>
                </c:pt>
                <c:pt idx="62">
                  <c:v>650.31681782045212</c:v>
                </c:pt>
                <c:pt idx="63">
                  <c:v>650.31681782045212</c:v>
                </c:pt>
                <c:pt idx="64">
                  <c:v>650.31681782045212</c:v>
                </c:pt>
                <c:pt idx="65">
                  <c:v>650.31681782045212</c:v>
                </c:pt>
                <c:pt idx="66">
                  <c:v>650.31681782045212</c:v>
                </c:pt>
                <c:pt idx="67">
                  <c:v>650.31681782045212</c:v>
                </c:pt>
                <c:pt idx="68">
                  <c:v>650.31681782045212</c:v>
                </c:pt>
                <c:pt idx="69">
                  <c:v>650.31681782045212</c:v>
                </c:pt>
                <c:pt idx="70">
                  <c:v>650.31681782045212</c:v>
                </c:pt>
                <c:pt idx="71">
                  <c:v>650.31681782045212</c:v>
                </c:pt>
                <c:pt idx="72">
                  <c:v>650.31681782045212</c:v>
                </c:pt>
                <c:pt idx="73">
                  <c:v>650.31681782045212</c:v>
                </c:pt>
                <c:pt idx="74">
                  <c:v>650.31681782045212</c:v>
                </c:pt>
                <c:pt idx="75">
                  <c:v>650.31681782045212</c:v>
                </c:pt>
                <c:pt idx="76">
                  <c:v>650.31681782045212</c:v>
                </c:pt>
                <c:pt idx="77">
                  <c:v>650.31681782045212</c:v>
                </c:pt>
                <c:pt idx="78">
                  <c:v>650.31681782045212</c:v>
                </c:pt>
                <c:pt idx="79">
                  <c:v>650.31681782045212</c:v>
                </c:pt>
                <c:pt idx="80">
                  <c:v>650.31681782045212</c:v>
                </c:pt>
                <c:pt idx="81">
                  <c:v>650.31681782045212</c:v>
                </c:pt>
                <c:pt idx="82">
                  <c:v>650.31681782045212</c:v>
                </c:pt>
                <c:pt idx="83">
                  <c:v>650.31681782045212</c:v>
                </c:pt>
                <c:pt idx="84">
                  <c:v>650.31681782045212</c:v>
                </c:pt>
                <c:pt idx="85">
                  <c:v>650.31681782045212</c:v>
                </c:pt>
                <c:pt idx="86">
                  <c:v>650.31681782045212</c:v>
                </c:pt>
                <c:pt idx="87">
                  <c:v>650.31681782045212</c:v>
                </c:pt>
                <c:pt idx="88">
                  <c:v>650.31681782045212</c:v>
                </c:pt>
                <c:pt idx="89">
                  <c:v>650.31681782045212</c:v>
                </c:pt>
                <c:pt idx="90">
                  <c:v>650.31681782045212</c:v>
                </c:pt>
                <c:pt idx="91">
                  <c:v>650.31681782045212</c:v>
                </c:pt>
                <c:pt idx="92">
                  <c:v>650.31681782045212</c:v>
                </c:pt>
                <c:pt idx="93">
                  <c:v>650.31681782045212</c:v>
                </c:pt>
                <c:pt idx="94">
                  <c:v>650.31681782045212</c:v>
                </c:pt>
                <c:pt idx="95">
                  <c:v>650.31681782045212</c:v>
                </c:pt>
                <c:pt idx="96">
                  <c:v>650.31681782045212</c:v>
                </c:pt>
                <c:pt idx="97">
                  <c:v>650.31681782045212</c:v>
                </c:pt>
                <c:pt idx="98">
                  <c:v>650.31681782045212</c:v>
                </c:pt>
                <c:pt idx="99">
                  <c:v>650.31681782045212</c:v>
                </c:pt>
                <c:pt idx="100">
                  <c:v>650.31681782045212</c:v>
                </c:pt>
                <c:pt idx="101">
                  <c:v>650.31681782045212</c:v>
                </c:pt>
                <c:pt idx="102">
                  <c:v>650.31681782045212</c:v>
                </c:pt>
                <c:pt idx="103">
                  <c:v>650.31681782045212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D9-4D31-A87D-E7C3B00E50E9}"/>
            </c:ext>
          </c:extLst>
        </c:ser>
        <c:ser>
          <c:idx val="2"/>
          <c:order val="2"/>
          <c:tx>
            <c:strRef>
              <c:f>WAfrPcp!$D$11</c:f>
              <c:strCache>
                <c:ptCount val="1"/>
                <c:pt idx="0">
                  <c:v>sin fct</c:v>
                </c:pt>
              </c:strCache>
            </c:strRef>
          </c:tx>
          <c:spPr>
            <a:ln w="635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WAfrPcp!$A$12:$A$115</c:f>
              <c:numCache>
                <c:formatCode>General</c:formatCode>
                <c:ptCount val="104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  <c:pt idx="99">
                  <c:v>2021</c:v>
                </c:pt>
                <c:pt idx="100">
                  <c:v>2022</c:v>
                </c:pt>
                <c:pt idx="101">
                  <c:v>2023</c:v>
                </c:pt>
                <c:pt idx="102">
                  <c:v>2024</c:v>
                </c:pt>
                <c:pt idx="103">
                  <c:v>2025</c:v>
                </c:pt>
              </c:numCache>
            </c:numRef>
          </c:xVal>
          <c:yVal>
            <c:numRef>
              <c:f>WAfrPcp!$D$12:$D$115</c:f>
              <c:numCache>
                <c:formatCode>0.0</c:formatCode>
                <c:ptCount val="104"/>
                <c:pt idx="0">
                  <c:v>-0.60892447204347677</c:v>
                </c:pt>
                <c:pt idx="1">
                  <c:v>0.3384752236286922</c:v>
                </c:pt>
                <c:pt idx="2">
                  <c:v>0.97468235965511008</c:v>
                </c:pt>
                <c:pt idx="3">
                  <c:v>0.71477102919261859</c:v>
                </c:pt>
                <c:pt idx="4">
                  <c:v>-0.20229748917407953</c:v>
                </c:pt>
                <c:pt idx="5">
                  <c:v>-0.93337462893679901</c:v>
                </c:pt>
                <c:pt idx="6">
                  <c:v>-0.80631143933266403</c:v>
                </c:pt>
                <c:pt idx="7">
                  <c:v>6.2070769098204942E-2</c:v>
                </c:pt>
                <c:pt idx="8">
                  <c:v>0.87338539867420206</c:v>
                </c:pt>
                <c:pt idx="9">
                  <c:v>0.88171352053226681</c:v>
                </c:pt>
                <c:pt idx="10">
                  <c:v>7.9398297843196158E-2</c:v>
                </c:pt>
                <c:pt idx="11">
                  <c:v>-0.79591535371889832</c:v>
                </c:pt>
                <c:pt idx="12">
                  <c:v>-0.93946809962354982</c:v>
                </c:pt>
                <c:pt idx="13">
                  <c:v>-0.21927820731342798</c:v>
                </c:pt>
                <c:pt idx="14">
                  <c:v>0.70251505754739563</c:v>
                </c:pt>
                <c:pt idx="15">
                  <c:v>0.97841921831332146</c:v>
                </c:pt>
                <c:pt idx="16">
                  <c:v>0.3547692619733851</c:v>
                </c:pt>
                <c:pt idx="17">
                  <c:v>-0.59505391772260519</c:v>
                </c:pt>
                <c:pt idx="18">
                  <c:v>-0.99778726969617282</c:v>
                </c:pt>
                <c:pt idx="19">
                  <c:v>-0.48315960744283004</c:v>
                </c:pt>
                <c:pt idx="20">
                  <c:v>0.47568276968876033</c:v>
                </c:pt>
                <c:pt idx="21">
                  <c:v>0.99718460209199089</c:v>
                </c:pt>
                <c:pt idx="22">
                  <c:v>0.60187951008425178</c:v>
                </c:pt>
                <c:pt idx="23">
                  <c:v>-0.3467908277853759</c:v>
                </c:pt>
                <c:pt idx="24">
                  <c:v>-0.9766232778969709</c:v>
                </c:pt>
                <c:pt idx="25">
                  <c:v>-0.7085527902390929</c:v>
                </c:pt>
                <c:pt idx="26">
                  <c:v>0.21095786510599851</c:v>
                </c:pt>
                <c:pt idx="27">
                  <c:v>0.93651483215467479</c:v>
                </c:pt>
                <c:pt idx="28">
                  <c:v>0.80104438147977075</c:v>
                </c:pt>
                <c:pt idx="29">
                  <c:v>-7.0902579322199025E-2</c:v>
                </c:pt>
                <c:pt idx="30">
                  <c:v>-0.87766203567933632</c:v>
                </c:pt>
                <c:pt idx="31">
                  <c:v>-0.87750306397874289</c:v>
                </c:pt>
                <c:pt idx="32">
                  <c:v>-7.0571822068808659E-2</c:v>
                </c:pt>
                <c:pt idx="33">
                  <c:v>0.80124282759255605</c:v>
                </c:pt>
                <c:pt idx="34">
                  <c:v>0.93639851668594143</c:v>
                </c:pt>
                <c:pt idx="35">
                  <c:v>0.2106337279612836</c:v>
                </c:pt>
                <c:pt idx="36">
                  <c:v>-0.70878673886377341</c:v>
                </c:pt>
                <c:pt idx="37">
                  <c:v>-0.97655194671499523</c:v>
                </c:pt>
                <c:pt idx="38">
                  <c:v>-0.34647979835649179</c:v>
                </c:pt>
                <c:pt idx="39">
                  <c:v>0.60214427873751397</c:v>
                </c:pt>
                <c:pt idx="40">
                  <c:v>0.9971596828908651</c:v>
                </c:pt>
                <c:pt idx="41">
                  <c:v>0.47539107323184082</c:v>
                </c:pt>
                <c:pt idx="42">
                  <c:v>-0.4834498967782786</c:v>
                </c:pt>
                <c:pt idx="43">
                  <c:v>-0.99780926123387692</c:v>
                </c:pt>
                <c:pt idx="44">
                  <c:v>-0.59478739254421886</c:v>
                </c:pt>
                <c:pt idx="45">
                  <c:v>0.35507926184799732</c:v>
                </c:pt>
                <c:pt idx="46">
                  <c:v>0.97848768042907863</c:v>
                </c:pt>
                <c:pt idx="47">
                  <c:v>0.70227903815079984</c:v>
                </c:pt>
                <c:pt idx="48">
                  <c:v>-0.21960171307760579</c:v>
                </c:pt>
                <c:pt idx="49">
                  <c:v>-0.93958166204764793</c:v>
                </c:pt>
                <c:pt idx="50">
                  <c:v>-0.79571456403392093</c:v>
                </c:pt>
                <c:pt idx="51">
                  <c:v>7.9728834526869935E-2</c:v>
                </c:pt>
                <c:pt idx="52">
                  <c:v>0.88186991031201534</c:v>
                </c:pt>
                <c:pt idx="53">
                  <c:v>0.87322385750775289</c:v>
                </c:pt>
                <c:pt idx="54">
                  <c:v>6.1739817189006237E-2</c:v>
                </c:pt>
                <c:pt idx="55">
                  <c:v>-0.806507526325558</c:v>
                </c:pt>
                <c:pt idx="56">
                  <c:v>-0.93325556953642297</c:v>
                </c:pt>
                <c:pt idx="57">
                  <c:v>-0.2019727460440687</c:v>
                </c:pt>
                <c:pt idx="58">
                  <c:v>0.71500288871616191</c:v>
                </c:pt>
                <c:pt idx="59">
                  <c:v>0.97460816499551506</c:v>
                </c:pt>
                <c:pt idx="60">
                  <c:v>0.33816318901382442</c:v>
                </c:pt>
                <c:pt idx="61">
                  <c:v>-0.60918746342772923</c:v>
                </c:pt>
                <c:pt idx="62">
                  <c:v>-0.99645397140575476</c:v>
                </c:pt>
                <c:pt idx="63">
                  <c:v>-0.46758529345625999</c:v>
                </c:pt>
                <c:pt idx="64">
                  <c:v>0.4911791469168586</c:v>
                </c:pt>
                <c:pt idx="65">
                  <c:v>0.99835574480330891</c:v>
                </c:pt>
                <c:pt idx="66">
                  <c:v>0.58764867507100516</c:v>
                </c:pt>
                <c:pt idx="67">
                  <c:v>-0.36333987644086641</c:v>
                </c:pt>
                <c:pt idx="68">
                  <c:v>-0.98027542118069533</c:v>
                </c:pt>
                <c:pt idx="69">
                  <c:v>-0.69595026445871666</c:v>
                </c:pt>
                <c:pt idx="70">
                  <c:v>0.22822835586752283</c:v>
                </c:pt>
                <c:pt idx="71">
                  <c:v>0.94257487833815057</c:v>
                </c:pt>
                <c:pt idx="72">
                  <c:v>0.7903224045714452</c:v>
                </c:pt>
                <c:pt idx="73">
                  <c:v>-8.8548843199741267E-2</c:v>
                </c:pt>
                <c:pt idx="74">
                  <c:v>-0.88600869289699835</c:v>
                </c:pt>
                <c:pt idx="75">
                  <c:v>-0.86887623638318801</c:v>
                </c:pt>
                <c:pt idx="76">
                  <c:v>-5.2902975166736345E-2</c:v>
                </c:pt>
                <c:pt idx="77">
                  <c:v>0.8117090374434428</c:v>
                </c:pt>
                <c:pt idx="78">
                  <c:v>0.93003950441613703</c:v>
                </c:pt>
                <c:pt idx="79">
                  <c:v>0.19329594012555862</c:v>
                </c:pt>
                <c:pt idx="80">
                  <c:v>-0.72116302008655864</c:v>
                </c:pt>
                <c:pt idx="81">
                  <c:v>-0.97258802544475698</c:v>
                </c:pt>
                <c:pt idx="82">
                  <c:v>-0.32982008552852765</c:v>
                </c:pt>
                <c:pt idx="83">
                  <c:v>0.61618291997937591</c:v>
                </c:pt>
                <c:pt idx="84">
                  <c:v>0.99567019053136807</c:v>
                </c:pt>
                <c:pt idx="85">
                  <c:v>0.45974287967716049</c:v>
                </c:pt>
                <c:pt idx="86">
                  <c:v>-0.49886991453931101</c:v>
                </c:pt>
                <c:pt idx="87">
                  <c:v>-0.99882400998482357</c:v>
                </c:pt>
                <c:pt idx="88">
                  <c:v>-0.58046391696321298</c:v>
                </c:pt>
                <c:pt idx="89">
                  <c:v>0.3715720243678709</c:v>
                </c:pt>
                <c:pt idx="90">
                  <c:v>0.98198636008731943</c:v>
                </c:pt>
                <c:pt idx="91">
                  <c:v>0.68956696500460923</c:v>
                </c:pt>
                <c:pt idx="92">
                  <c:v>-0.2368371176023491</c:v>
                </c:pt>
                <c:pt idx="93">
                  <c:v>-0.9454942465160352</c:v>
                </c:pt>
                <c:pt idx="94">
                  <c:v>-0.78486832555299724</c:v>
                </c:pt>
                <c:pt idx="95">
                  <c:v>9.7361914317734902E-2</c:v>
                </c:pt>
                <c:pt idx="96">
                  <c:v>0.89007805917221405</c:v>
                </c:pt>
                <c:pt idx="97">
                  <c:v>0.86446054122903659</c:v>
                </c:pt>
                <c:pt idx="98">
                  <c:v>4.4061988343923039E-2</c:v>
                </c:pt>
                <c:pt idx="99">
                  <c:v>-0.81684695342232316</c:v>
                </c:pt>
                <c:pt idx="100">
                  <c:v>-0.92675057329481536</c:v>
                </c:pt>
                <c:pt idx="101">
                  <c:v>-0.18460399000929509</c:v>
                </c:pt>
                <c:pt idx="102">
                  <c:v>0.72726665034585303</c:v>
                </c:pt>
                <c:pt idx="103">
                  <c:v>0.97049168633502003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D9-4D31-A87D-E7C3B00E5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79776"/>
        <c:axId val="57921536"/>
      </c:scatterChart>
      <c:valAx>
        <c:axId val="57579776"/>
        <c:scaling>
          <c:orientation val="minMax"/>
          <c:max val="2030"/>
          <c:min val="19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21536"/>
        <c:crosses val="autoZero"/>
        <c:crossBetween val="midCat"/>
      </c:valAx>
      <c:valAx>
        <c:axId val="57921536"/>
        <c:scaling>
          <c:orientation val="minMax"/>
          <c:max val="8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>
                    <a:solidFill>
                      <a:srgbClr val="FFFF00"/>
                    </a:solidFill>
                  </a:rPr>
                  <a:t>Rainfall in mm</a:t>
                </a:r>
              </a:p>
            </c:rich>
          </c:tx>
          <c:layout>
            <c:manualLayout>
              <c:xMode val="edge"/>
              <c:yMode val="edge"/>
              <c:x val="1.0205966189710158E-2"/>
              <c:y val="0.426230254101879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79776"/>
        <c:crosses val="autoZero"/>
        <c:crossBetween val="midCat"/>
      </c:valAx>
      <c:spPr>
        <a:solidFill>
          <a:schemeClr val="tx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9.6051632071555856E-2"/>
          <c:y val="0.56942885795582687"/>
          <c:w val="0.14285711060311013"/>
          <c:h val="0.10564689531852367"/>
        </c:manualLayout>
      </c:layout>
      <c:overlay val="0"/>
      <c:spPr>
        <a:solidFill>
          <a:schemeClr val="tx1">
            <a:lumMod val="75000"/>
            <a:lumOff val="25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baseline="0">
                <a:effectLst/>
              </a:rPr>
              <a:t>Number of Positive Cases of COVID-19 in India</a:t>
            </a:r>
            <a:endParaRPr lang="en-US" b="1">
              <a:effectLst/>
            </a:endParaRPr>
          </a:p>
        </c:rich>
      </c:tx>
      <c:layout>
        <c:manualLayout>
          <c:xMode val="edge"/>
          <c:yMode val="edge"/>
          <c:x val="0.18255684981526066"/>
          <c:y val="6.3246126492252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0989277166799"/>
          <c:y val="8.5610352648196733E-2"/>
          <c:w val="0.7693396383303327"/>
          <c:h val="0.83424556410370432"/>
        </c:manualLayout>
      </c:layout>
      <c:scatterChart>
        <c:scatterStyle val="lineMarker"/>
        <c:varyColors val="0"/>
        <c:ser>
          <c:idx val="2"/>
          <c:order val="0"/>
          <c:tx>
            <c:strRef>
              <c:f>COVID!$F$6</c:f>
              <c:strCache>
                <c:ptCount val="1"/>
                <c:pt idx="0">
                  <c:v>Exponent</c:v>
                </c:pt>
              </c:strCache>
            </c:strRef>
          </c:tx>
          <c:spPr>
            <a:ln w="63500"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COVID!$A$7:$A$43</c:f>
              <c:numCache>
                <c:formatCode>m/d/yyyy</c:formatCode>
                <c:ptCount val="37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</c:numCache>
            </c:numRef>
          </c:xVal>
          <c:yVal>
            <c:numRef>
              <c:f>COVID!$F$7:$F$43</c:f>
              <c:numCache>
                <c:formatCode>#,##0</c:formatCode>
                <c:ptCount val="37"/>
                <c:pt idx="0">
                  <c:v>0</c:v>
                </c:pt>
                <c:pt idx="1">
                  <c:v>282.34774011961417</c:v>
                </c:pt>
                <c:pt idx="2">
                  <c:v>2107.5180529396839</c:v>
                </c:pt>
                <c:pt idx="3">
                  <c:v>6830.2398521814148</c:v>
                </c:pt>
                <c:pt idx="4">
                  <c:v>15731.070989217116</c:v>
                </c:pt>
                <c:pt idx="5">
                  <c:v>30046.737899668853</c:v>
                </c:pt>
                <c:pt idx="6">
                  <c:v>50982.712977557938</c:v>
                </c:pt>
                <c:pt idx="7">
                  <c:v>79720.246350653164</c:v>
                </c:pt>
                <c:pt idx="8">
                  <c:v>117420.8658011774</c:v>
                </c:pt>
                <c:pt idx="9">
                  <c:v>165229.50181419312</c:v>
                </c:pt>
                <c:pt idx="10">
                  <c:v>224276.78198760346</c:v>
                </c:pt>
                <c:pt idx="11">
                  <c:v>295680.78530944901</c:v>
                </c:pt>
                <c:pt idx="12">
                  <c:v>380548.42564890615</c:v>
                </c:pt>
                <c:pt idx="13">
                  <c:v>479976.56985896284</c:v>
                </c:pt>
                <c:pt idx="14">
                  <c:v>595052.95950881008</c:v>
                </c:pt>
                <c:pt idx="15">
                  <c:v>726856.98331931105</c:v>
                </c:pt>
                <c:pt idx="16">
                  <c:v>876460.33349851426</c:v>
                </c:pt>
                <c:pt idx="17">
                  <c:v>1044927.5700515051</c:v>
                </c:pt>
                <c:pt idx="18">
                  <c:v>1233316.6109426627</c:v>
                </c:pt>
                <c:pt idx="19">
                  <c:v>1442679.1616607304</c:v>
                </c:pt>
                <c:pt idx="20">
                  <c:v>1674061.094641132</c:v>
                </c:pt>
                <c:pt idx="21">
                  <c:v>1928502.7867383463</c:v>
                </c:pt>
                <c:pt idx="22">
                  <c:v>2207039.4212578246</c:v>
                </c:pt>
                <c:pt idx="23">
                  <c:v>2510701.2597838785</c:v>
                </c:pt>
                <c:pt idx="24">
                  <c:v>2840513.8880625684</c:v>
                </c:pt>
                <c:pt idx="25">
                  <c:v>3197498.4394383049</c:v>
                </c:pt>
                <c:pt idx="26">
                  <c:v>3582671.7987446724</c:v>
                </c:pt>
                <c:pt idx="27">
                  <c:v>3997046.7890739264</c:v>
                </c:pt>
                <c:pt idx="28">
                  <c:v>4441632.3434666758</c:v>
                </c:pt>
                <c:pt idx="29">
                  <c:v>4917433.6632535905</c:v>
                </c:pt>
                <c:pt idx="30">
                  <c:v>5425452.3645266946</c:v>
                </c:pt>
                <c:pt idx="31">
                  <c:v>5966686.6140092807</c:v>
                </c:pt>
                <c:pt idx="32">
                  <c:v>6542131.2554197293</c:v>
                </c:pt>
                <c:pt idx="33">
                  <c:v>7152777.9272797396</c:v>
                </c:pt>
                <c:pt idx="34">
                  <c:v>7799615.1729955366</c:v>
                </c:pt>
                <c:pt idx="35">
                  <c:v>8483628.5439378768</c:v>
                </c:pt>
                <c:pt idx="36">
                  <c:v>9205800.696158966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66-415E-8761-FDF4D917833F}"/>
            </c:ext>
          </c:extLst>
        </c:ser>
        <c:ser>
          <c:idx val="0"/>
          <c:order val="1"/>
          <c:tx>
            <c:strRef>
              <c:f>COVID!$E$6</c:f>
              <c:strCache>
                <c:ptCount val="1"/>
                <c:pt idx="0">
                  <c:v>Multiplier</c:v>
                </c:pt>
              </c:strCache>
            </c:strRef>
          </c:tx>
          <c:spPr>
            <a:ln w="635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COVID!$A$7:$A$43</c:f>
              <c:numCache>
                <c:formatCode>m/d/yyyy</c:formatCode>
                <c:ptCount val="37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</c:numCache>
            </c:numRef>
          </c:xVal>
          <c:yVal>
            <c:numRef>
              <c:f>COVID!$E$7:$E$43</c:f>
              <c:numCache>
                <c:formatCode>#,##0</c:formatCode>
                <c:ptCount val="37"/>
                <c:pt idx="1">
                  <c:v>6</c:v>
                </c:pt>
                <c:pt idx="2">
                  <c:v>9.18</c:v>
                </c:pt>
                <c:pt idx="3">
                  <c:v>14.045399999999999</c:v>
                </c:pt>
                <c:pt idx="4">
                  <c:v>21.489462</c:v>
                </c:pt>
                <c:pt idx="5">
                  <c:v>32.878876859999998</c:v>
                </c:pt>
                <c:pt idx="6">
                  <c:v>50.304681595799998</c:v>
                </c:pt>
                <c:pt idx="7">
                  <c:v>76.966162841574004</c:v>
                </c:pt>
                <c:pt idx="8">
                  <c:v>117.75822914760823</c:v>
                </c:pt>
                <c:pt idx="9">
                  <c:v>180.17009059584061</c:v>
                </c:pt>
                <c:pt idx="10">
                  <c:v>275.66023861163615</c:v>
                </c:pt>
                <c:pt idx="11">
                  <c:v>421.76016507580329</c:v>
                </c:pt>
                <c:pt idx="12">
                  <c:v>645.293052565979</c:v>
                </c:pt>
                <c:pt idx="13">
                  <c:v>987.29837042594784</c:v>
                </c:pt>
                <c:pt idx="14">
                  <c:v>1510.5665067517002</c:v>
                </c:pt>
                <c:pt idx="15">
                  <c:v>2311.1667553301013</c:v>
                </c:pt>
                <c:pt idx="16">
                  <c:v>3536.0851356550552</c:v>
                </c:pt>
                <c:pt idx="17">
                  <c:v>5410.2102575522349</c:v>
                </c:pt>
                <c:pt idx="18">
                  <c:v>8277.6216940549202</c:v>
                </c:pt>
                <c:pt idx="19">
                  <c:v>12664.761191904028</c:v>
                </c:pt>
                <c:pt idx="20">
                  <c:v>19377.084623613162</c:v>
                </c:pt>
                <c:pt idx="21">
                  <c:v>29646.939474128139</c:v>
                </c:pt>
                <c:pt idx="22">
                  <c:v>45359.817395416052</c:v>
                </c:pt>
                <c:pt idx="23">
                  <c:v>69400.520614986555</c:v>
                </c:pt>
                <c:pt idx="24">
                  <c:v>106182.79654092943</c:v>
                </c:pt>
                <c:pt idx="25">
                  <c:v>162459.67870762202</c:v>
                </c:pt>
                <c:pt idx="26">
                  <c:v>248563.30842266171</c:v>
                </c:pt>
                <c:pt idx="27">
                  <c:v>380301.86188667244</c:v>
                </c:pt>
                <c:pt idx="28">
                  <c:v>581861.84868660884</c:v>
                </c:pt>
                <c:pt idx="29">
                  <c:v>890248.62849051156</c:v>
                </c:pt>
                <c:pt idx="30">
                  <c:v>1362080.4015904828</c:v>
                </c:pt>
                <c:pt idx="31">
                  <c:v>2083983.0144334387</c:v>
                </c:pt>
                <c:pt idx="32">
                  <c:v>3188494.0120831612</c:v>
                </c:pt>
                <c:pt idx="33">
                  <c:v>4878395.8384872368</c:v>
                </c:pt>
                <c:pt idx="34">
                  <c:v>7463945.6328854719</c:v>
                </c:pt>
                <c:pt idx="35">
                  <c:v>11419836.818314772</c:v>
                </c:pt>
                <c:pt idx="36">
                  <c:v>17472350.332021601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66-415E-8761-FDF4D917833F}"/>
            </c:ext>
          </c:extLst>
        </c:ser>
        <c:ser>
          <c:idx val="3"/>
          <c:order val="2"/>
          <c:tx>
            <c:strRef>
              <c:f>COVID!$G$6</c:f>
              <c:strCache>
                <c:ptCount val="1"/>
                <c:pt idx="0">
                  <c:v>Combo</c:v>
                </c:pt>
              </c:strCache>
            </c:strRef>
          </c:tx>
          <c:spPr>
            <a:ln w="635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COVID!$A$7:$A$43</c:f>
              <c:numCache>
                <c:formatCode>m/d/yyyy</c:formatCode>
                <c:ptCount val="37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</c:numCache>
            </c:numRef>
          </c:xVal>
          <c:yVal>
            <c:numRef>
              <c:f>COVID!$G$7:$G$43</c:f>
              <c:numCache>
                <c:formatCode>#,##0</c:formatCode>
                <c:ptCount val="37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66-415E-8761-FDF4D917833F}"/>
            </c:ext>
          </c:extLst>
        </c:ser>
        <c:ser>
          <c:idx val="4"/>
          <c:order val="3"/>
          <c:tx>
            <c:strRef>
              <c:f>COVID!$D$6</c:f>
              <c:strCache>
                <c:ptCount val="1"/>
                <c:pt idx="0">
                  <c:v>Line</c:v>
                </c:pt>
              </c:strCache>
            </c:strRef>
          </c:tx>
          <c:spPr>
            <a:ln w="63500"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COVID!$A$7:$A$43</c:f>
              <c:numCache>
                <c:formatCode>m/d/yyyy</c:formatCode>
                <c:ptCount val="37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</c:numCache>
            </c:numRef>
          </c:xVal>
          <c:yVal>
            <c:numRef>
              <c:f>COVID!$D$7:$D$43</c:f>
              <c:numCache>
                <c:formatCode>#,##0</c:formatCode>
                <c:ptCount val="37"/>
                <c:pt idx="0">
                  <c:v>0</c:v>
                </c:pt>
                <c:pt idx="1">
                  <c:v>220500</c:v>
                </c:pt>
                <c:pt idx="2">
                  <c:v>441000</c:v>
                </c:pt>
                <c:pt idx="3">
                  <c:v>661500</c:v>
                </c:pt>
                <c:pt idx="4">
                  <c:v>882000</c:v>
                </c:pt>
                <c:pt idx="5">
                  <c:v>1102500</c:v>
                </c:pt>
                <c:pt idx="6">
                  <c:v>1323000</c:v>
                </c:pt>
                <c:pt idx="7">
                  <c:v>1543500</c:v>
                </c:pt>
                <c:pt idx="8">
                  <c:v>1764000</c:v>
                </c:pt>
                <c:pt idx="9">
                  <c:v>1984500</c:v>
                </c:pt>
                <c:pt idx="10">
                  <c:v>2205000</c:v>
                </c:pt>
                <c:pt idx="11">
                  <c:v>2425500</c:v>
                </c:pt>
                <c:pt idx="12">
                  <c:v>2646000</c:v>
                </c:pt>
                <c:pt idx="13">
                  <c:v>2866500</c:v>
                </c:pt>
                <c:pt idx="14">
                  <c:v>3087000</c:v>
                </c:pt>
                <c:pt idx="15">
                  <c:v>3307500</c:v>
                </c:pt>
                <c:pt idx="16">
                  <c:v>3528000</c:v>
                </c:pt>
                <c:pt idx="17">
                  <c:v>3748500</c:v>
                </c:pt>
                <c:pt idx="18">
                  <c:v>3969000</c:v>
                </c:pt>
                <c:pt idx="19">
                  <c:v>4189500</c:v>
                </c:pt>
                <c:pt idx="20">
                  <c:v>4410000</c:v>
                </c:pt>
                <c:pt idx="21">
                  <c:v>4630500</c:v>
                </c:pt>
                <c:pt idx="22">
                  <c:v>4851000</c:v>
                </c:pt>
                <c:pt idx="23">
                  <c:v>5071500</c:v>
                </c:pt>
                <c:pt idx="24">
                  <c:v>5292000</c:v>
                </c:pt>
                <c:pt idx="25">
                  <c:v>5512500</c:v>
                </c:pt>
                <c:pt idx="26">
                  <c:v>5733000</c:v>
                </c:pt>
                <c:pt idx="27">
                  <c:v>5953500</c:v>
                </c:pt>
                <c:pt idx="28">
                  <c:v>6174000</c:v>
                </c:pt>
                <c:pt idx="29">
                  <c:v>6394500</c:v>
                </c:pt>
                <c:pt idx="30">
                  <c:v>6615000</c:v>
                </c:pt>
                <c:pt idx="31">
                  <c:v>6835500</c:v>
                </c:pt>
                <c:pt idx="32">
                  <c:v>7056000</c:v>
                </c:pt>
                <c:pt idx="33">
                  <c:v>7276500</c:v>
                </c:pt>
                <c:pt idx="34">
                  <c:v>7497000</c:v>
                </c:pt>
                <c:pt idx="35">
                  <c:v>7717500</c:v>
                </c:pt>
                <c:pt idx="36">
                  <c:v>7938000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2F-4DAB-8156-AD59DFDD1710}"/>
            </c:ext>
          </c:extLst>
        </c:ser>
        <c:ser>
          <c:idx val="1"/>
          <c:order val="4"/>
          <c:tx>
            <c:strRef>
              <c:f>COVID!$C$6</c:f>
              <c:strCache>
                <c:ptCount val="1"/>
                <c:pt idx="0">
                  <c:v># Cases</c:v>
                </c:pt>
              </c:strCache>
            </c:strRef>
          </c:tx>
          <c:spPr>
            <a:ln w="635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COVID!$A$7:$A$43</c:f>
              <c:numCache>
                <c:formatCode>m/d/yyyy</c:formatCode>
                <c:ptCount val="37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</c:numCache>
            </c:numRef>
          </c:xVal>
          <c:yVal>
            <c:numRef>
              <c:f>COVID!$C$7:$C$43</c:f>
              <c:numCache>
                <c:formatCode>#,##0</c:formatCode>
                <c:ptCount val="37"/>
                <c:pt idx="0" formatCode="General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115</c:v>
                </c:pt>
                <c:pt idx="4">
                  <c:v>396</c:v>
                </c:pt>
                <c:pt idx="5">
                  <c:v>659</c:v>
                </c:pt>
                <c:pt idx="6">
                  <c:v>3588</c:v>
                </c:pt>
                <c:pt idx="7">
                  <c:v>8504</c:v>
                </c:pt>
                <c:pt idx="8">
                  <c:v>17615</c:v>
                </c:pt>
                <c:pt idx="9">
                  <c:v>27890</c:v>
                </c:pt>
                <c:pt idx="10">
                  <c:v>39980</c:v>
                </c:pt>
                <c:pt idx="11">
                  <c:v>62939</c:v>
                </c:pt>
                <c:pt idx="12">
                  <c:v>91314</c:v>
                </c:pt>
                <c:pt idx="13">
                  <c:v>131423</c:v>
                </c:pt>
                <c:pt idx="14">
                  <c:v>182490</c:v>
                </c:pt>
                <c:pt idx="15">
                  <c:v>247195</c:v>
                </c:pt>
                <c:pt idx="16">
                  <c:v>332783</c:v>
                </c:pt>
                <c:pt idx="17">
                  <c:v>411773</c:v>
                </c:pt>
                <c:pt idx="18">
                  <c:v>529577</c:v>
                </c:pt>
                <c:pt idx="19">
                  <c:v>674312</c:v>
                </c:pt>
                <c:pt idx="20">
                  <c:v>850827</c:v>
                </c:pt>
                <c:pt idx="21">
                  <c:v>1077864</c:v>
                </c:pt>
                <c:pt idx="22">
                  <c:v>1387481</c:v>
                </c:pt>
                <c:pt idx="23">
                  <c:v>1754117</c:v>
                </c:pt>
                <c:pt idx="24">
                  <c:v>2153010</c:v>
                </c:pt>
                <c:pt idx="25">
                  <c:v>2590501</c:v>
                </c:pt>
                <c:pt idx="26">
                  <c:v>3049855</c:v>
                </c:pt>
                <c:pt idx="27">
                  <c:v>3542733</c:v>
                </c:pt>
                <c:pt idx="28">
                  <c:v>4114773</c:v>
                </c:pt>
                <c:pt idx="29">
                  <c:v>4754356</c:v>
                </c:pt>
                <c:pt idx="30">
                  <c:v>5400619</c:v>
                </c:pt>
                <c:pt idx="31">
                  <c:v>5992532</c:v>
                </c:pt>
                <c:pt idx="32">
                  <c:v>6549373</c:v>
                </c:pt>
                <c:pt idx="33">
                  <c:v>7053806</c:v>
                </c:pt>
                <c:pt idx="34">
                  <c:v>7494551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66-415E-8761-FDF4D9178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79776"/>
        <c:axId val="57921536"/>
      </c:scatterChart>
      <c:valAx>
        <c:axId val="57579776"/>
        <c:scaling>
          <c:orientation val="minMax"/>
          <c:max val="44167"/>
          <c:min val="43862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21536"/>
        <c:crosses val="autoZero"/>
        <c:crossBetween val="midCat"/>
      </c:valAx>
      <c:valAx>
        <c:axId val="57921536"/>
        <c:scaling>
          <c:orientation val="minMax"/>
          <c:max val="1000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>
                    <a:solidFill>
                      <a:srgbClr val="FFFF00"/>
                    </a:solidFill>
                  </a:rPr>
                  <a:t>Number of Cases</a:t>
                </a:r>
              </a:p>
            </c:rich>
          </c:tx>
          <c:layout>
            <c:manualLayout>
              <c:xMode val="edge"/>
              <c:yMode val="edge"/>
              <c:x val="1.0205966189710158E-2"/>
              <c:y val="0.42623025410187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79776"/>
        <c:crosses val="autoZero"/>
        <c:crossBetween val="midCat"/>
      </c:valAx>
      <c:spPr>
        <a:solidFill>
          <a:schemeClr val="tx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135000686897606"/>
          <c:y val="8.8873359580052505E-2"/>
          <c:w val="0.16373773526243104"/>
          <c:h val="0.28875836085005502"/>
        </c:manualLayout>
      </c:layout>
      <c:overlay val="0"/>
      <c:spPr>
        <a:solidFill>
          <a:schemeClr val="tx1">
            <a:lumMod val="75000"/>
            <a:lumOff val="25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baseline="0">
                <a:effectLst/>
              </a:rPr>
              <a:t>Number of Positive Cases of COVID-19 in India</a:t>
            </a:r>
            <a:endParaRPr lang="en-US" b="1">
              <a:effectLst/>
            </a:endParaRPr>
          </a:p>
        </c:rich>
      </c:tx>
      <c:layout>
        <c:manualLayout>
          <c:xMode val="edge"/>
          <c:yMode val="edge"/>
          <c:x val="0.18255684981526066"/>
          <c:y val="6.3246126492252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0989277166799"/>
          <c:y val="8.5610352648196733E-2"/>
          <c:w val="0.7693396383303327"/>
          <c:h val="0.79643838471041783"/>
        </c:manualLayout>
      </c:layout>
      <c:scatterChart>
        <c:scatterStyle val="lineMarker"/>
        <c:varyColors val="0"/>
        <c:ser>
          <c:idx val="2"/>
          <c:order val="0"/>
          <c:tx>
            <c:strRef>
              <c:f>SIGMOID!$C$9</c:f>
              <c:strCache>
                <c:ptCount val="1"/>
                <c:pt idx="0">
                  <c:v># Cases</c:v>
                </c:pt>
              </c:strCache>
            </c:strRef>
          </c:tx>
          <c:spPr>
            <a:ln w="34925"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SIGMOID!$A$10:$A$142</c:f>
              <c:numCache>
                <c:formatCode>m/d/yyyy</c:formatCode>
                <c:ptCount val="133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  <c:pt idx="85">
                  <c:v>44479</c:v>
                </c:pt>
                <c:pt idx="86">
                  <c:v>44486</c:v>
                </c:pt>
                <c:pt idx="87">
                  <c:v>44493</c:v>
                </c:pt>
                <c:pt idx="88">
                  <c:v>44500</c:v>
                </c:pt>
                <c:pt idx="89">
                  <c:v>44507</c:v>
                </c:pt>
                <c:pt idx="90">
                  <c:v>44514</c:v>
                </c:pt>
                <c:pt idx="91">
                  <c:v>44521</c:v>
                </c:pt>
                <c:pt idx="92">
                  <c:v>44528</c:v>
                </c:pt>
                <c:pt idx="93">
                  <c:v>44535</c:v>
                </c:pt>
                <c:pt idx="94">
                  <c:v>44542</c:v>
                </c:pt>
                <c:pt idx="95">
                  <c:v>44549</c:v>
                </c:pt>
                <c:pt idx="96">
                  <c:v>44556</c:v>
                </c:pt>
                <c:pt idx="97">
                  <c:v>44563</c:v>
                </c:pt>
                <c:pt idx="98">
                  <c:v>44570</c:v>
                </c:pt>
                <c:pt idx="99">
                  <c:v>44577</c:v>
                </c:pt>
                <c:pt idx="100">
                  <c:v>44584</c:v>
                </c:pt>
                <c:pt idx="101">
                  <c:v>44591</c:v>
                </c:pt>
                <c:pt idx="102">
                  <c:v>44598</c:v>
                </c:pt>
                <c:pt idx="103">
                  <c:v>44605</c:v>
                </c:pt>
                <c:pt idx="104">
                  <c:v>44612</c:v>
                </c:pt>
                <c:pt idx="105">
                  <c:v>44619</c:v>
                </c:pt>
                <c:pt idx="106">
                  <c:v>44626</c:v>
                </c:pt>
                <c:pt idx="107">
                  <c:v>44633</c:v>
                </c:pt>
                <c:pt idx="108">
                  <c:v>44640</c:v>
                </c:pt>
                <c:pt idx="109">
                  <c:v>44647</c:v>
                </c:pt>
                <c:pt idx="110">
                  <c:v>44654</c:v>
                </c:pt>
                <c:pt idx="111">
                  <c:v>44661</c:v>
                </c:pt>
                <c:pt idx="112">
                  <c:v>44668</c:v>
                </c:pt>
                <c:pt idx="113">
                  <c:v>44675</c:v>
                </c:pt>
                <c:pt idx="114">
                  <c:v>44682</c:v>
                </c:pt>
                <c:pt idx="115">
                  <c:v>44689</c:v>
                </c:pt>
                <c:pt idx="116">
                  <c:v>44696</c:v>
                </c:pt>
                <c:pt idx="117">
                  <c:v>44703</c:v>
                </c:pt>
                <c:pt idx="118">
                  <c:v>44710</c:v>
                </c:pt>
                <c:pt idx="119">
                  <c:v>44717</c:v>
                </c:pt>
                <c:pt idx="120">
                  <c:v>44724</c:v>
                </c:pt>
                <c:pt idx="121">
                  <c:v>44731</c:v>
                </c:pt>
                <c:pt idx="122">
                  <c:v>44738</c:v>
                </c:pt>
                <c:pt idx="123">
                  <c:v>44745</c:v>
                </c:pt>
                <c:pt idx="124">
                  <c:v>44752</c:v>
                </c:pt>
                <c:pt idx="125">
                  <c:v>44759</c:v>
                </c:pt>
                <c:pt idx="126">
                  <c:v>44766</c:v>
                </c:pt>
                <c:pt idx="127">
                  <c:v>44773</c:v>
                </c:pt>
                <c:pt idx="128">
                  <c:v>44780</c:v>
                </c:pt>
                <c:pt idx="129">
                  <c:v>44787</c:v>
                </c:pt>
                <c:pt idx="130">
                  <c:v>44794</c:v>
                </c:pt>
                <c:pt idx="131">
                  <c:v>44801</c:v>
                </c:pt>
                <c:pt idx="132">
                  <c:v>44808</c:v>
                </c:pt>
              </c:numCache>
            </c:numRef>
          </c:xVal>
          <c:yVal>
            <c:numRef>
              <c:f>SIGMOID!$C$10:$C$142</c:f>
              <c:numCache>
                <c:formatCode>_(* #,##0_);_(* \(#,##0\);_(* "-"??_);_(@_)</c:formatCode>
                <c:ptCount val="133"/>
                <c:pt idx="0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115</c:v>
                </c:pt>
                <c:pt idx="4">
                  <c:v>396</c:v>
                </c:pt>
                <c:pt idx="5">
                  <c:v>659</c:v>
                </c:pt>
                <c:pt idx="6">
                  <c:v>3588</c:v>
                </c:pt>
                <c:pt idx="7">
                  <c:v>8504</c:v>
                </c:pt>
                <c:pt idx="8">
                  <c:v>17615</c:v>
                </c:pt>
                <c:pt idx="9">
                  <c:v>27890</c:v>
                </c:pt>
                <c:pt idx="10">
                  <c:v>39980</c:v>
                </c:pt>
                <c:pt idx="11">
                  <c:v>62939</c:v>
                </c:pt>
                <c:pt idx="12">
                  <c:v>91314</c:v>
                </c:pt>
                <c:pt idx="13">
                  <c:v>131423</c:v>
                </c:pt>
                <c:pt idx="14">
                  <c:v>182490</c:v>
                </c:pt>
                <c:pt idx="15">
                  <c:v>247195</c:v>
                </c:pt>
                <c:pt idx="16">
                  <c:v>332783</c:v>
                </c:pt>
                <c:pt idx="17">
                  <c:v>411773</c:v>
                </c:pt>
                <c:pt idx="18">
                  <c:v>529577</c:v>
                </c:pt>
                <c:pt idx="19">
                  <c:v>674312</c:v>
                </c:pt>
                <c:pt idx="20">
                  <c:v>850827</c:v>
                </c:pt>
                <c:pt idx="21">
                  <c:v>1077864</c:v>
                </c:pt>
                <c:pt idx="22">
                  <c:v>1387481</c:v>
                </c:pt>
                <c:pt idx="23">
                  <c:v>1754117</c:v>
                </c:pt>
                <c:pt idx="24">
                  <c:v>2153010</c:v>
                </c:pt>
                <c:pt idx="25">
                  <c:v>2590501</c:v>
                </c:pt>
                <c:pt idx="26">
                  <c:v>3049855</c:v>
                </c:pt>
                <c:pt idx="27">
                  <c:v>3542733</c:v>
                </c:pt>
                <c:pt idx="28">
                  <c:v>4114773</c:v>
                </c:pt>
                <c:pt idx="29">
                  <c:v>4754356</c:v>
                </c:pt>
                <c:pt idx="30">
                  <c:v>5400619</c:v>
                </c:pt>
                <c:pt idx="31">
                  <c:v>5992532</c:v>
                </c:pt>
                <c:pt idx="32">
                  <c:v>6549373</c:v>
                </c:pt>
                <c:pt idx="33">
                  <c:v>7053806</c:v>
                </c:pt>
                <c:pt idx="34">
                  <c:v>7494551</c:v>
                </c:pt>
                <c:pt idx="35">
                  <c:v>7864811</c:v>
                </c:pt>
                <c:pt idx="36">
                  <c:v>8184082</c:v>
                </c:pt>
                <c:pt idx="37">
                  <c:v>8507754</c:v>
                </c:pt>
                <c:pt idx="38">
                  <c:v>8814902</c:v>
                </c:pt>
                <c:pt idx="39">
                  <c:v>9095908</c:v>
                </c:pt>
                <c:pt idx="40">
                  <c:v>9393039</c:v>
                </c:pt>
                <c:pt idx="41">
                  <c:v>9644529</c:v>
                </c:pt>
                <c:pt idx="42">
                  <c:v>9857380</c:v>
                </c:pt>
                <c:pt idx="43">
                  <c:v>10031659</c:v>
                </c:pt>
                <c:pt idx="44">
                  <c:v>10188392</c:v>
                </c:pt>
                <c:pt idx="45">
                  <c:v>10324631</c:v>
                </c:pt>
                <c:pt idx="46">
                  <c:v>10451346</c:v>
                </c:pt>
                <c:pt idx="47">
                  <c:v>10558710</c:v>
                </c:pt>
                <c:pt idx="48">
                  <c:v>10655435</c:v>
                </c:pt>
                <c:pt idx="49">
                  <c:v>10747091</c:v>
                </c:pt>
                <c:pt idx="50">
                  <c:v>10827314</c:v>
                </c:pt>
                <c:pt idx="51">
                  <c:v>10904940</c:v>
                </c:pt>
                <c:pt idx="52">
                  <c:v>10991651</c:v>
                </c:pt>
                <c:pt idx="53">
                  <c:v>11096731</c:v>
                </c:pt>
                <c:pt idx="54">
                  <c:v>11210799</c:v>
                </c:pt>
                <c:pt idx="55">
                  <c:v>11359048</c:v>
                </c:pt>
                <c:pt idx="56">
                  <c:v>11599130</c:v>
                </c:pt>
                <c:pt idx="57">
                  <c:v>11971624</c:v>
                </c:pt>
                <c:pt idx="58">
                  <c:v>12484127</c:v>
                </c:pt>
                <c:pt idx="59">
                  <c:v>13358805</c:v>
                </c:pt>
                <c:pt idx="60">
                  <c:v>14788109</c:v>
                </c:pt>
                <c:pt idx="61">
                  <c:v>16960172</c:v>
                </c:pt>
                <c:pt idx="62">
                  <c:v>19557457</c:v>
                </c:pt>
                <c:pt idx="63">
                  <c:v>22296414</c:v>
                </c:pt>
                <c:pt idx="64">
                  <c:v>24684077</c:v>
                </c:pt>
                <c:pt idx="65">
                  <c:v>26530132</c:v>
                </c:pt>
                <c:pt idx="66">
                  <c:v>27894800</c:v>
                </c:pt>
                <c:pt idx="67">
                  <c:v>28809339</c:v>
                </c:pt>
                <c:pt idx="68">
                  <c:v>29439989</c:v>
                </c:pt>
                <c:pt idx="69">
                  <c:v>29881965</c:v>
                </c:pt>
                <c:pt idx="70">
                  <c:v>30233183</c:v>
                </c:pt>
                <c:pt idx="71">
                  <c:v>30545433</c:v>
                </c:pt>
                <c:pt idx="72">
                  <c:v>30837222</c:v>
                </c:pt>
                <c:pt idx="73">
                  <c:v>31106065</c:v>
                </c:pt>
                <c:pt idx="74">
                  <c:v>31371901</c:v>
                </c:pt>
                <c:pt idx="75">
                  <c:v>31655824</c:v>
                </c:pt>
                <c:pt idx="76">
                  <c:v>31934455</c:v>
                </c:pt>
                <c:pt idx="77">
                  <c:v>32192576</c:v>
                </c:pt>
                <c:pt idx="78">
                  <c:v>32424234</c:v>
                </c:pt>
                <c:pt idx="79">
                  <c:v>32695030</c:v>
                </c:pt>
                <c:pt idx="80">
                  <c:v>32988673</c:v>
                </c:pt>
                <c:pt idx="81">
                  <c:v>33236921</c:v>
                </c:pt>
                <c:pt idx="82">
                  <c:v>33448163</c:v>
                </c:pt>
                <c:pt idx="83">
                  <c:v>33678786</c:v>
                </c:pt>
                <c:pt idx="84">
                  <c:v>33834702</c:v>
                </c:pt>
                <c:pt idx="85">
                  <c:v>33971607</c:v>
                </c:pt>
                <c:pt idx="86">
                  <c:v>34081315</c:v>
                </c:pt>
                <c:pt idx="87">
                  <c:v>34189774</c:v>
                </c:pt>
                <c:pt idx="88">
                  <c:v>34285814</c:v>
                </c:pt>
                <c:pt idx="89">
                  <c:v>34366987</c:v>
                </c:pt>
                <c:pt idx="90">
                  <c:v>34447536</c:v>
                </c:pt>
                <c:pt idx="91">
                  <c:v>34518901</c:v>
                </c:pt>
                <c:pt idx="92">
                  <c:v>34580832</c:v>
                </c:pt>
                <c:pt idx="93">
                  <c:v>34633255</c:v>
                </c:pt>
                <c:pt idx="94">
                  <c:v>34690510</c:v>
                </c:pt>
                <c:pt idx="95">
                  <c:v>34740275</c:v>
                </c:pt>
                <c:pt idx="96">
                  <c:v>34786802</c:v>
                </c:pt>
                <c:pt idx="97">
                  <c:v>34889132</c:v>
                </c:pt>
                <c:pt idx="98">
                  <c:v>35528004</c:v>
                </c:pt>
                <c:pt idx="99">
                  <c:v>37122164</c:v>
                </c:pt>
                <c:pt idx="100">
                  <c:v>39237264</c:v>
                </c:pt>
                <c:pt idx="101">
                  <c:v>41092522</c:v>
                </c:pt>
                <c:pt idx="102">
                  <c:v>42188138</c:v>
                </c:pt>
                <c:pt idx="103">
                  <c:v>42631421</c:v>
                </c:pt>
                <c:pt idx="104">
                  <c:v>42822473</c:v>
                </c:pt>
                <c:pt idx="105">
                  <c:v>42916117</c:v>
                </c:pt>
                <c:pt idx="106">
                  <c:v>42962953</c:v>
                </c:pt>
                <c:pt idx="107">
                  <c:v>42990991</c:v>
                </c:pt>
                <c:pt idx="108">
                  <c:v>43007841</c:v>
                </c:pt>
                <c:pt idx="109">
                  <c:v>43019453</c:v>
                </c:pt>
                <c:pt idx="110">
                  <c:v>43028131</c:v>
                </c:pt>
                <c:pt idx="111">
                  <c:v>43035271</c:v>
                </c:pt>
                <c:pt idx="112">
                  <c:v>43042097</c:v>
                </c:pt>
                <c:pt idx="113">
                  <c:v>43057545</c:v>
                </c:pt>
                <c:pt idx="114">
                  <c:v>43079188</c:v>
                </c:pt>
                <c:pt idx="115">
                  <c:v>43102508</c:v>
                </c:pt>
                <c:pt idx="116">
                  <c:v>43121599</c:v>
                </c:pt>
                <c:pt idx="117">
                  <c:v>43136371</c:v>
                </c:pt>
                <c:pt idx="118">
                  <c:v>43153043</c:v>
                </c:pt>
                <c:pt idx="119">
                  <c:v>43178080</c:v>
                </c:pt>
                <c:pt idx="120">
                  <c:v>43222017</c:v>
                </c:pt>
                <c:pt idx="121">
                  <c:v>43296692</c:v>
                </c:pt>
                <c:pt idx="122">
                  <c:v>43391331</c:v>
                </c:pt>
                <c:pt idx="123">
                  <c:v>43502429</c:v>
                </c:pt>
                <c:pt idx="124">
                  <c:v>43624835</c:v>
                </c:pt>
                <c:pt idx="125">
                  <c:v>43750599</c:v>
                </c:pt>
                <c:pt idx="126">
                  <c:v>43888755</c:v>
                </c:pt>
                <c:pt idx="127">
                  <c:v>44019811</c:v>
                </c:pt>
                <c:pt idx="128">
                  <c:v>44145732</c:v>
                </c:pt>
                <c:pt idx="129">
                  <c:v>44253464</c:v>
                </c:pt>
                <c:pt idx="130">
                  <c:v>44339429</c:v>
                </c:pt>
                <c:pt idx="131">
                  <c:v>44415723</c:v>
                </c:pt>
                <c:pt idx="132">
                  <c:v>44456535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02-47EB-B331-0164A092DFA5}"/>
            </c:ext>
          </c:extLst>
        </c:ser>
        <c:ser>
          <c:idx val="0"/>
          <c:order val="1"/>
          <c:tx>
            <c:strRef>
              <c:f>SIGMOID!$D$9</c:f>
              <c:strCache>
                <c:ptCount val="1"/>
                <c:pt idx="0">
                  <c:v>Logistic1</c:v>
                </c:pt>
              </c:strCache>
            </c:strRef>
          </c:tx>
          <c:spPr>
            <a:ln w="63500">
              <a:solidFill>
                <a:srgbClr val="FFC000"/>
              </a:solidFill>
              <a:prstDash val="sysDot"/>
            </a:ln>
          </c:spPr>
          <c:marker>
            <c:symbol val="none"/>
          </c:marker>
          <c:xVal>
            <c:numRef>
              <c:f>SIGMOID!$A$10:$A$142</c:f>
              <c:numCache>
                <c:formatCode>m/d/yyyy</c:formatCode>
                <c:ptCount val="133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  <c:pt idx="85">
                  <c:v>44479</c:v>
                </c:pt>
                <c:pt idx="86">
                  <c:v>44486</c:v>
                </c:pt>
                <c:pt idx="87">
                  <c:v>44493</c:v>
                </c:pt>
                <c:pt idx="88">
                  <c:v>44500</c:v>
                </c:pt>
                <c:pt idx="89">
                  <c:v>44507</c:v>
                </c:pt>
                <c:pt idx="90">
                  <c:v>44514</c:v>
                </c:pt>
                <c:pt idx="91">
                  <c:v>44521</c:v>
                </c:pt>
                <c:pt idx="92">
                  <c:v>44528</c:v>
                </c:pt>
                <c:pt idx="93">
                  <c:v>44535</c:v>
                </c:pt>
                <c:pt idx="94">
                  <c:v>44542</c:v>
                </c:pt>
                <c:pt idx="95">
                  <c:v>44549</c:v>
                </c:pt>
                <c:pt idx="96">
                  <c:v>44556</c:v>
                </c:pt>
                <c:pt idx="97">
                  <c:v>44563</c:v>
                </c:pt>
                <c:pt idx="98">
                  <c:v>44570</c:v>
                </c:pt>
                <c:pt idx="99">
                  <c:v>44577</c:v>
                </c:pt>
                <c:pt idx="100">
                  <c:v>44584</c:v>
                </c:pt>
                <c:pt idx="101">
                  <c:v>44591</c:v>
                </c:pt>
                <c:pt idx="102">
                  <c:v>44598</c:v>
                </c:pt>
                <c:pt idx="103">
                  <c:v>44605</c:v>
                </c:pt>
                <c:pt idx="104">
                  <c:v>44612</c:v>
                </c:pt>
                <c:pt idx="105">
                  <c:v>44619</c:v>
                </c:pt>
                <c:pt idx="106">
                  <c:v>44626</c:v>
                </c:pt>
                <c:pt idx="107">
                  <c:v>44633</c:v>
                </c:pt>
                <c:pt idx="108">
                  <c:v>44640</c:v>
                </c:pt>
                <c:pt idx="109">
                  <c:v>44647</c:v>
                </c:pt>
                <c:pt idx="110">
                  <c:v>44654</c:v>
                </c:pt>
                <c:pt idx="111">
                  <c:v>44661</c:v>
                </c:pt>
                <c:pt idx="112">
                  <c:v>44668</c:v>
                </c:pt>
                <c:pt idx="113">
                  <c:v>44675</c:v>
                </c:pt>
                <c:pt idx="114">
                  <c:v>44682</c:v>
                </c:pt>
                <c:pt idx="115">
                  <c:v>44689</c:v>
                </c:pt>
                <c:pt idx="116">
                  <c:v>44696</c:v>
                </c:pt>
                <c:pt idx="117">
                  <c:v>44703</c:v>
                </c:pt>
                <c:pt idx="118">
                  <c:v>44710</c:v>
                </c:pt>
                <c:pt idx="119">
                  <c:v>44717</c:v>
                </c:pt>
                <c:pt idx="120">
                  <c:v>44724</c:v>
                </c:pt>
                <c:pt idx="121">
                  <c:v>44731</c:v>
                </c:pt>
                <c:pt idx="122">
                  <c:v>44738</c:v>
                </c:pt>
                <c:pt idx="123">
                  <c:v>44745</c:v>
                </c:pt>
                <c:pt idx="124">
                  <c:v>44752</c:v>
                </c:pt>
                <c:pt idx="125">
                  <c:v>44759</c:v>
                </c:pt>
                <c:pt idx="126">
                  <c:v>44766</c:v>
                </c:pt>
                <c:pt idx="127">
                  <c:v>44773</c:v>
                </c:pt>
                <c:pt idx="128">
                  <c:v>44780</c:v>
                </c:pt>
                <c:pt idx="129">
                  <c:v>44787</c:v>
                </c:pt>
                <c:pt idx="130">
                  <c:v>44794</c:v>
                </c:pt>
                <c:pt idx="131">
                  <c:v>44801</c:v>
                </c:pt>
                <c:pt idx="132">
                  <c:v>44808</c:v>
                </c:pt>
              </c:numCache>
            </c:numRef>
          </c:xVal>
          <c:yVal>
            <c:numRef>
              <c:f>SIGMOID!$D$10:$D$142</c:f>
              <c:numCache>
                <c:formatCode>_(* #,##0_);_(* \(#,##0\);_(* "-"??_);_(@_)</c:formatCode>
                <c:ptCount val="133"/>
                <c:pt idx="1">
                  <c:v>17049.134297668195</c:v>
                </c:pt>
                <c:pt idx="2">
                  <c:v>21470.861735836617</c:v>
                </c:pt>
                <c:pt idx="3">
                  <c:v>27036.550102618432</c:v>
                </c:pt>
                <c:pt idx="4">
                  <c:v>34040.505786779839</c:v>
                </c:pt>
                <c:pt idx="5">
                  <c:v>42851.786116805539</c:v>
                </c:pt>
                <c:pt idx="6">
                  <c:v>53932.622023000949</c:v>
                </c:pt>
                <c:pt idx="7">
                  <c:v>67861.051692103007</c:v>
                </c:pt>
                <c:pt idx="8">
                  <c:v>85358.532991688335</c:v>
                </c:pt>
                <c:pt idx="9">
                  <c:v>107323.32187006492</c:v>
                </c:pt>
                <c:pt idx="10">
                  <c:v>134870.33385601995</c:v>
                </c:pt>
                <c:pt idx="11">
                  <c:v>169377.97794433258</c:v>
                </c:pt>
                <c:pt idx="12">
                  <c:v>212541.9637521274</c:v>
                </c:pt>
                <c:pt idx="13">
                  <c:v>266435.18590367702</c:v>
                </c:pt>
                <c:pt idx="14">
                  <c:v>333571.28314188775</c:v>
                </c:pt>
                <c:pt idx="15">
                  <c:v>416967.10242479609</c:v>
                </c:pt>
                <c:pt idx="16">
                  <c:v>520195.79768566712</c:v>
                </c:pt>
                <c:pt idx="17">
                  <c:v>647417.44647125935</c:v>
                </c:pt>
                <c:pt idx="18">
                  <c:v>803367.89444297389</c:v>
                </c:pt>
                <c:pt idx="19">
                  <c:v>993279.59173211828</c:v>
                </c:pt>
                <c:pt idx="20">
                  <c:v>1222702.004200889</c:v>
                </c:pt>
                <c:pt idx="21">
                  <c:v>1497186.8006902356</c:v>
                </c:pt>
                <c:pt idx="22">
                  <c:v>1821809.2476287931</c:v>
                </c:pt>
                <c:pt idx="23">
                  <c:v>2200518.1213216977</c:v>
                </c:pt>
                <c:pt idx="24">
                  <c:v>2635346.9781239587</c:v>
                </c:pt>
                <c:pt idx="25">
                  <c:v>3125579.2509833127</c:v>
                </c:pt>
                <c:pt idx="26">
                  <c:v>3667026.4501936291</c:v>
                </c:pt>
                <c:pt idx="27">
                  <c:v>4251626.2320723785</c:v>
                </c:pt>
                <c:pt idx="28">
                  <c:v>4867559.8054863354</c:v>
                </c:pt>
                <c:pt idx="29">
                  <c:v>5500000</c:v>
                </c:pt>
                <c:pt idx="30">
                  <c:v>6132440.1945136636</c:v>
                </c:pt>
                <c:pt idx="31">
                  <c:v>6748373.7679276215</c:v>
                </c:pt>
                <c:pt idx="32">
                  <c:v>7332973.5498063713</c:v>
                </c:pt>
                <c:pt idx="33">
                  <c:v>7874420.7490166873</c:v>
                </c:pt>
                <c:pt idx="34">
                  <c:v>8364653.0218760418</c:v>
                </c:pt>
                <c:pt idx="35">
                  <c:v>8799481.8786783013</c:v>
                </c:pt>
                <c:pt idx="36">
                  <c:v>9178190.7523712069</c:v>
                </c:pt>
                <c:pt idx="37">
                  <c:v>9502813.1993097644</c:v>
                </c:pt>
                <c:pt idx="38">
                  <c:v>9777297.9957991112</c:v>
                </c:pt>
                <c:pt idx="39">
                  <c:v>10006720.408267882</c:v>
                </c:pt>
                <c:pt idx="40">
                  <c:v>10196632.105557026</c:v>
                </c:pt>
                <c:pt idx="41">
                  <c:v>10352582.553528741</c:v>
                </c:pt>
                <c:pt idx="42">
                  <c:v>10479804.202314334</c:v>
                </c:pt>
                <c:pt idx="43">
                  <c:v>10583032.897575205</c:v>
                </c:pt>
                <c:pt idx="44">
                  <c:v>10666428.716858113</c:v>
                </c:pt>
                <c:pt idx="45">
                  <c:v>10733564.814096324</c:v>
                </c:pt>
                <c:pt idx="46">
                  <c:v>10787458.036247874</c:v>
                </c:pt>
                <c:pt idx="47">
                  <c:v>10830622.022055669</c:v>
                </c:pt>
                <c:pt idx="48">
                  <c:v>10865129.66614398</c:v>
                </c:pt>
                <c:pt idx="49">
                  <c:v>10892676.678129936</c:v>
                </c:pt>
                <c:pt idx="50">
                  <c:v>10914641.467008311</c:v>
                </c:pt>
                <c:pt idx="51">
                  <c:v>10932138.948307896</c:v>
                </c:pt>
                <c:pt idx="52">
                  <c:v>10946067.377977001</c:v>
                </c:pt>
                <c:pt idx="53">
                  <c:v>10957148.213883195</c:v>
                </c:pt>
                <c:pt idx="54">
                  <c:v>10965959.494213222</c:v>
                </c:pt>
                <c:pt idx="55">
                  <c:v>10972963.449897382</c:v>
                </c:pt>
                <c:pt idx="56">
                  <c:v>10978529.138264164</c:v>
                </c:pt>
                <c:pt idx="57">
                  <c:v>10982950.865702331</c:v>
                </c:pt>
                <c:pt idx="58">
                  <c:v>10986463.101667736</c:v>
                </c:pt>
                <c:pt idx="59">
                  <c:v>10989252.501510505</c:v>
                </c:pt>
                <c:pt idx="60">
                  <c:v>10991467.566781547</c:v>
                </c:pt>
                <c:pt idx="61">
                  <c:v>10993226.387294143</c:v>
                </c:pt>
                <c:pt idx="62">
                  <c:v>10994622.833304506</c:v>
                </c:pt>
                <c:pt idx="63">
                  <c:v>10995731.500198202</c:v>
                </c:pt>
                <c:pt idx="64">
                  <c:v>10996611.6520484</c:v>
                </c:pt>
                <c:pt idx="65">
                  <c:v>10997310.363620728</c:v>
                </c:pt>
                <c:pt idx="66">
                  <c:v>10997865.021782581</c:v>
                </c:pt>
                <c:pt idx="67">
                  <c:v>10998305.315686606</c:v>
                </c:pt>
                <c:pt idx="68">
                  <c:v>10998654.819432247</c:v>
                </c:pt>
                <c:pt idx="69">
                  <c:v>10998932.250162125</c:v>
                </c:pt>
                <c:pt idx="70">
                  <c:v>10999152.467845103</c:v>
                </c:pt>
                <c:pt idx="71">
                  <c:v>10999327.269588865</c:v>
                </c:pt>
                <c:pt idx="72">
                  <c:v>10999466.020586884</c:v>
                </c:pt>
                <c:pt idx="73">
                  <c:v>10999576.15522196</c:v>
                </c:pt>
                <c:pt idx="74">
                  <c:v>10999663.574998459</c:v>
                </c:pt>
                <c:pt idx="75">
                  <c:v>10999732.96451438</c:v>
                </c:pt>
                <c:pt idx="76">
                  <c:v>10999788.042334924</c:v>
                </c:pt>
                <c:pt idx="77">
                  <c:v>10999831.760167444</c:v>
                </c:pt>
                <c:pt idx="78">
                  <c:v>10999866.460983872</c:v>
                </c:pt>
                <c:pt idx="79">
                  <c:v>10999894.004547235</c:v>
                </c:pt>
                <c:pt idx="80">
                  <c:v>10999915.867058702</c:v>
                </c:pt>
                <c:pt idx="81">
                  <c:v>10999933.22025875</c:v>
                </c:pt>
                <c:pt idx="82">
                  <c:v>10999946.994217465</c:v>
                </c:pt>
                <c:pt idx="83">
                  <c:v>10999957.927176656</c:v>
                </c:pt>
                <c:pt idx="84">
                  <c:v>10999966.60511332</c:v>
                </c:pt>
                <c:pt idx="85">
                  <c:v>10999973.493143879</c:v>
                </c:pt>
                <c:pt idx="86">
                  <c:v>10999978.96045172</c:v>
                </c:pt>
                <c:pt idx="87">
                  <c:v>10999983.300073594</c:v>
                </c:pt>
                <c:pt idx="88">
                  <c:v>10999986.74460518</c:v>
                </c:pt>
                <c:pt idx="89">
                  <c:v>10999989.478667378</c:v>
                </c:pt>
                <c:pt idx="90">
                  <c:v>10999991.648801416</c:v>
                </c:pt>
                <c:pt idx="91">
                  <c:v>10999993.371323057</c:v>
                </c:pt>
                <c:pt idx="92">
                  <c:v>10999994.738556849</c:v>
                </c:pt>
                <c:pt idx="93">
                  <c:v>10999995.823784512</c:v>
                </c:pt>
                <c:pt idx="94">
                  <c:v>10999996.685172688</c:v>
                </c:pt>
                <c:pt idx="95">
                  <c:v>10999997.368890576</c:v>
                </c:pt>
                <c:pt idx="96">
                  <c:v>10999997.911584508</c:v>
                </c:pt>
                <c:pt idx="97">
                  <c:v>10999998.342342138</c:v>
                </c:pt>
                <c:pt idx="98">
                  <c:v>10999998.684251491</c:v>
                </c:pt>
                <c:pt idx="99">
                  <c:v>10999998.955638455</c:v>
                </c:pt>
                <c:pt idx="100">
                  <c:v>10999999.17104901</c:v>
                </c:pt>
                <c:pt idx="101">
                  <c:v>10999999.342028873</c:v>
                </c:pt>
                <c:pt idx="102">
                  <c:v>10999999.477742342</c:v>
                </c:pt>
                <c:pt idx="103">
                  <c:v>10999999.585463481</c:v>
                </c:pt>
                <c:pt idx="104">
                  <c:v>10999999.670966003</c:v>
                </c:pt>
                <c:pt idx="105">
                  <c:v>10999999.738832729</c:v>
                </c:pt>
                <c:pt idx="106">
                  <c:v>10999999.792701229</c:v>
                </c:pt>
                <c:pt idx="107">
                  <c:v>10999999.835458783</c:v>
                </c:pt>
                <c:pt idx="108">
                  <c:v>10999999.869397141</c:v>
                </c:pt>
                <c:pt idx="109">
                  <c:v>10999999.896335358</c:v>
                </c:pt>
                <c:pt idx="110">
                  <c:v>10999999.917717282</c:v>
                </c:pt>
                <c:pt idx="111">
                  <c:v>10999999.934688957</c:v>
                </c:pt>
                <c:pt idx="112">
                  <c:v>10999999.948160049</c:v>
                </c:pt>
                <c:pt idx="113">
                  <c:v>10999999.958852584</c:v>
                </c:pt>
                <c:pt idx="114">
                  <c:v>10999999.967339672</c:v>
                </c:pt>
                <c:pt idx="115">
                  <c:v>10999999.97407621</c:v>
                </c:pt>
                <c:pt idx="116">
                  <c:v>10999999.979423264</c:v>
                </c:pt>
                <c:pt idx="117">
                  <c:v>10999999.983667433</c:v>
                </c:pt>
                <c:pt idx="118">
                  <c:v>10999999.987036198</c:v>
                </c:pt>
                <c:pt idx="119">
                  <c:v>10999999.989710117</c:v>
                </c:pt>
                <c:pt idx="120">
                  <c:v>10999999.991832513</c:v>
                </c:pt>
                <c:pt idx="121">
                  <c:v>10999999.993517144</c:v>
                </c:pt>
                <c:pt idx="122">
                  <c:v>10999999.994854303</c:v>
                </c:pt>
                <c:pt idx="123">
                  <c:v>10999999.995915655</c:v>
                </c:pt>
                <c:pt idx="124">
                  <c:v>10999999.996758094</c:v>
                </c:pt>
                <c:pt idx="125">
                  <c:v>10999999.997426772</c:v>
                </c:pt>
                <c:pt idx="126">
                  <c:v>10999999.997957528</c:v>
                </c:pt>
                <c:pt idx="127">
                  <c:v>10999999.99837881</c:v>
                </c:pt>
                <c:pt idx="128">
                  <c:v>10999999.998713195</c:v>
                </c:pt>
                <c:pt idx="129">
                  <c:v>10999999.998978615</c:v>
                </c:pt>
                <c:pt idx="130">
                  <c:v>10999999.999189286</c:v>
                </c:pt>
                <c:pt idx="131">
                  <c:v>10999999.999356505</c:v>
                </c:pt>
                <c:pt idx="132">
                  <c:v>10999999.999489231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02-47EB-B331-0164A092DFA5}"/>
            </c:ext>
          </c:extLst>
        </c:ser>
        <c:ser>
          <c:idx val="3"/>
          <c:order val="2"/>
          <c:tx>
            <c:strRef>
              <c:f>SIGMOID!$E$9</c:f>
              <c:strCache>
                <c:ptCount val="1"/>
                <c:pt idx="0">
                  <c:v>Logistic2</c:v>
                </c:pt>
              </c:strCache>
            </c:strRef>
          </c:tx>
          <c:spPr>
            <a:ln w="66675">
              <a:prstDash val="sysDot"/>
            </a:ln>
          </c:spPr>
          <c:marker>
            <c:symbol val="none"/>
          </c:marker>
          <c:xVal>
            <c:numRef>
              <c:f>SIGMOID!$A$10:$A$142</c:f>
              <c:numCache>
                <c:formatCode>m/d/yyyy</c:formatCode>
                <c:ptCount val="133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  <c:pt idx="85">
                  <c:v>44479</c:v>
                </c:pt>
                <c:pt idx="86">
                  <c:v>44486</c:v>
                </c:pt>
                <c:pt idx="87">
                  <c:v>44493</c:v>
                </c:pt>
                <c:pt idx="88">
                  <c:v>44500</c:v>
                </c:pt>
                <c:pt idx="89">
                  <c:v>44507</c:v>
                </c:pt>
                <c:pt idx="90">
                  <c:v>44514</c:v>
                </c:pt>
                <c:pt idx="91">
                  <c:v>44521</c:v>
                </c:pt>
                <c:pt idx="92">
                  <c:v>44528</c:v>
                </c:pt>
                <c:pt idx="93">
                  <c:v>44535</c:v>
                </c:pt>
                <c:pt idx="94">
                  <c:v>44542</c:v>
                </c:pt>
                <c:pt idx="95">
                  <c:v>44549</c:v>
                </c:pt>
                <c:pt idx="96">
                  <c:v>44556</c:v>
                </c:pt>
                <c:pt idx="97">
                  <c:v>44563</c:v>
                </c:pt>
                <c:pt idx="98">
                  <c:v>44570</c:v>
                </c:pt>
                <c:pt idx="99">
                  <c:v>44577</c:v>
                </c:pt>
                <c:pt idx="100">
                  <c:v>44584</c:v>
                </c:pt>
                <c:pt idx="101">
                  <c:v>44591</c:v>
                </c:pt>
                <c:pt idx="102">
                  <c:v>44598</c:v>
                </c:pt>
                <c:pt idx="103">
                  <c:v>44605</c:v>
                </c:pt>
                <c:pt idx="104">
                  <c:v>44612</c:v>
                </c:pt>
                <c:pt idx="105">
                  <c:v>44619</c:v>
                </c:pt>
                <c:pt idx="106">
                  <c:v>44626</c:v>
                </c:pt>
                <c:pt idx="107">
                  <c:v>44633</c:v>
                </c:pt>
                <c:pt idx="108">
                  <c:v>44640</c:v>
                </c:pt>
                <c:pt idx="109">
                  <c:v>44647</c:v>
                </c:pt>
                <c:pt idx="110">
                  <c:v>44654</c:v>
                </c:pt>
                <c:pt idx="111">
                  <c:v>44661</c:v>
                </c:pt>
                <c:pt idx="112">
                  <c:v>44668</c:v>
                </c:pt>
                <c:pt idx="113">
                  <c:v>44675</c:v>
                </c:pt>
                <c:pt idx="114">
                  <c:v>44682</c:v>
                </c:pt>
                <c:pt idx="115">
                  <c:v>44689</c:v>
                </c:pt>
                <c:pt idx="116">
                  <c:v>44696</c:v>
                </c:pt>
                <c:pt idx="117">
                  <c:v>44703</c:v>
                </c:pt>
                <c:pt idx="118">
                  <c:v>44710</c:v>
                </c:pt>
                <c:pt idx="119">
                  <c:v>44717</c:v>
                </c:pt>
                <c:pt idx="120">
                  <c:v>44724</c:v>
                </c:pt>
                <c:pt idx="121">
                  <c:v>44731</c:v>
                </c:pt>
                <c:pt idx="122">
                  <c:v>44738</c:v>
                </c:pt>
                <c:pt idx="123">
                  <c:v>44745</c:v>
                </c:pt>
                <c:pt idx="124">
                  <c:v>44752</c:v>
                </c:pt>
                <c:pt idx="125">
                  <c:v>44759</c:v>
                </c:pt>
                <c:pt idx="126">
                  <c:v>44766</c:v>
                </c:pt>
                <c:pt idx="127">
                  <c:v>44773</c:v>
                </c:pt>
                <c:pt idx="128">
                  <c:v>44780</c:v>
                </c:pt>
                <c:pt idx="129">
                  <c:v>44787</c:v>
                </c:pt>
                <c:pt idx="130">
                  <c:v>44794</c:v>
                </c:pt>
                <c:pt idx="131">
                  <c:v>44801</c:v>
                </c:pt>
                <c:pt idx="132">
                  <c:v>44808</c:v>
                </c:pt>
              </c:numCache>
            </c:numRef>
          </c:xVal>
          <c:yVal>
            <c:numRef>
              <c:f>SIGMOID!$E$10:$E$142</c:f>
              <c:numCache>
                <c:formatCode>_(* #,##0_);_(* \(#,##0\);_(* "-"??_);_(@_)</c:formatCode>
                <c:ptCount val="133"/>
                <c:pt idx="1">
                  <c:v>17049.134297668195</c:v>
                </c:pt>
                <c:pt idx="2">
                  <c:v>21470.861735836617</c:v>
                </c:pt>
                <c:pt idx="3">
                  <c:v>27036.550102618432</c:v>
                </c:pt>
                <c:pt idx="4">
                  <c:v>34040.505786779839</c:v>
                </c:pt>
                <c:pt idx="5">
                  <c:v>42851.786116805539</c:v>
                </c:pt>
                <c:pt idx="6">
                  <c:v>53932.622023000949</c:v>
                </c:pt>
                <c:pt idx="7">
                  <c:v>67861.051692103007</c:v>
                </c:pt>
                <c:pt idx="8">
                  <c:v>85358.532991688335</c:v>
                </c:pt>
                <c:pt idx="9">
                  <c:v>107323.32187006492</c:v>
                </c:pt>
                <c:pt idx="10">
                  <c:v>134870.33385601995</c:v>
                </c:pt>
                <c:pt idx="11">
                  <c:v>169377.97794433258</c:v>
                </c:pt>
                <c:pt idx="12">
                  <c:v>212541.9637521274</c:v>
                </c:pt>
                <c:pt idx="13">
                  <c:v>266435.18590367702</c:v>
                </c:pt>
                <c:pt idx="14">
                  <c:v>333571.28314188775</c:v>
                </c:pt>
                <c:pt idx="15">
                  <c:v>416967.10242479609</c:v>
                </c:pt>
                <c:pt idx="16">
                  <c:v>520195.79768566712</c:v>
                </c:pt>
                <c:pt idx="17">
                  <c:v>647417.44647125935</c:v>
                </c:pt>
                <c:pt idx="18">
                  <c:v>803367.89444297389</c:v>
                </c:pt>
                <c:pt idx="19">
                  <c:v>993279.59173211828</c:v>
                </c:pt>
                <c:pt idx="20">
                  <c:v>1222702.004200889</c:v>
                </c:pt>
                <c:pt idx="21">
                  <c:v>1497186.8006902356</c:v>
                </c:pt>
                <c:pt idx="22">
                  <c:v>1821809.2476287931</c:v>
                </c:pt>
                <c:pt idx="23">
                  <c:v>2200518.1213216977</c:v>
                </c:pt>
                <c:pt idx="24">
                  <c:v>2635346.9781239587</c:v>
                </c:pt>
                <c:pt idx="25">
                  <c:v>3125579.2509833127</c:v>
                </c:pt>
                <c:pt idx="26">
                  <c:v>3667026.4501936291</c:v>
                </c:pt>
                <c:pt idx="27">
                  <c:v>4251626.2320723785</c:v>
                </c:pt>
                <c:pt idx="28">
                  <c:v>4867559.8054863354</c:v>
                </c:pt>
                <c:pt idx="29">
                  <c:v>5500000</c:v>
                </c:pt>
                <c:pt idx="30">
                  <c:v>6132440.1945136636</c:v>
                </c:pt>
                <c:pt idx="31">
                  <c:v>6748373.7679276215</c:v>
                </c:pt>
                <c:pt idx="32">
                  <c:v>7332973.5498063713</c:v>
                </c:pt>
                <c:pt idx="33">
                  <c:v>7874420.7490166873</c:v>
                </c:pt>
                <c:pt idx="34">
                  <c:v>8364653.0218760418</c:v>
                </c:pt>
                <c:pt idx="35">
                  <c:v>8799481.8786783013</c:v>
                </c:pt>
                <c:pt idx="36">
                  <c:v>9178190.7523712069</c:v>
                </c:pt>
                <c:pt idx="37">
                  <c:v>9502813.1993097644</c:v>
                </c:pt>
                <c:pt idx="38">
                  <c:v>9777297.9957991112</c:v>
                </c:pt>
                <c:pt idx="39">
                  <c:v>10006720.408267882</c:v>
                </c:pt>
                <c:pt idx="40">
                  <c:v>10196632.105557026</c:v>
                </c:pt>
                <c:pt idx="41">
                  <c:v>10352582.553528741</c:v>
                </c:pt>
                <c:pt idx="42">
                  <c:v>10479804.202314334</c:v>
                </c:pt>
                <c:pt idx="43">
                  <c:v>10583032.897575205</c:v>
                </c:pt>
                <c:pt idx="44">
                  <c:v>10666428.716858113</c:v>
                </c:pt>
                <c:pt idx="45">
                  <c:v>10733564.814096324</c:v>
                </c:pt>
                <c:pt idx="46">
                  <c:v>10787458.036247874</c:v>
                </c:pt>
                <c:pt idx="47">
                  <c:v>10830622.022055669</c:v>
                </c:pt>
                <c:pt idx="48">
                  <c:v>10865129.66614398</c:v>
                </c:pt>
                <c:pt idx="49">
                  <c:v>10892676.678129936</c:v>
                </c:pt>
                <c:pt idx="50">
                  <c:v>10914641.467008311</c:v>
                </c:pt>
                <c:pt idx="51">
                  <c:v>10932138.948307896</c:v>
                </c:pt>
                <c:pt idx="52">
                  <c:v>10946067.377977001</c:v>
                </c:pt>
                <c:pt idx="53">
                  <c:v>11160049.490909547</c:v>
                </c:pt>
                <c:pt idx="54">
                  <c:v>11259949.036760261</c:v>
                </c:pt>
                <c:pt idx="55">
                  <c:v>11420894.159277344</c:v>
                </c:pt>
                <c:pt idx="56">
                  <c:v>11678098.310285946</c:v>
                </c:pt>
                <c:pt idx="57">
                  <c:v>12083864.370544871</c:v>
                </c:pt>
                <c:pt idx="58">
                  <c:v>12711153.427760862</c:v>
                </c:pt>
                <c:pt idx="59">
                  <c:v>13651138.282658171</c:v>
                </c:pt>
                <c:pt idx="60">
                  <c:v>14995885.451116648</c:v>
                </c:pt>
                <c:pt idx="61">
                  <c:v>16797396.712403908</c:v>
                </c:pt>
                <c:pt idx="62">
                  <c:v>19009638.352732528</c:v>
                </c:pt>
                <c:pt idx="63">
                  <c:v>21453355.724861071</c:v>
                </c:pt>
                <c:pt idx="64">
                  <c:v>23856341.313687641</c:v>
                </c:pt>
                <c:pt idx="65">
                  <c:v>25963652.963479511</c:v>
                </c:pt>
                <c:pt idx="66">
                  <c:v>27633987.449461844</c:v>
                </c:pt>
                <c:pt idx="67">
                  <c:v>28855003.774206307</c:v>
                </c:pt>
                <c:pt idx="68">
                  <c:v>29695747.507646233</c:v>
                </c:pt>
                <c:pt idx="69">
                  <c:v>30251081.857298672</c:v>
                </c:pt>
                <c:pt idx="70">
                  <c:v>30607892.938822601</c:v>
                </c:pt>
                <c:pt idx="71">
                  <c:v>30833093.441225663</c:v>
                </c:pt>
                <c:pt idx="72">
                  <c:v>30973630.592298772</c:v>
                </c:pt>
                <c:pt idx="73">
                  <c:v>31060715.482720546</c:v>
                </c:pt>
                <c:pt idx="74">
                  <c:v>31114442.099254962</c:v>
                </c:pt>
                <c:pt idx="75">
                  <c:v>31147498.831201069</c:v>
                </c:pt>
                <c:pt idx="76">
                  <c:v>31167803.982988279</c:v>
                </c:pt>
                <c:pt idx="77">
                  <c:v>31180263.68459202</c:v>
                </c:pt>
                <c:pt idx="78">
                  <c:v>31187904.434308458</c:v>
                </c:pt>
                <c:pt idx="79">
                  <c:v>31192588.218000513</c:v>
                </c:pt>
                <c:pt idx="80">
                  <c:v>31195458.701241285</c:v>
                </c:pt>
                <c:pt idx="81">
                  <c:v>31197217.638205979</c:v>
                </c:pt>
                <c:pt idx="82">
                  <c:v>31198295.3607722</c:v>
                </c:pt>
                <c:pt idx="83">
                  <c:v>31198955.658877276</c:v>
                </c:pt>
                <c:pt idx="84">
                  <c:v>31199360.196250185</c:v>
                </c:pt>
                <c:pt idx="85">
                  <c:v>31199608.03452656</c:v>
                </c:pt>
                <c:pt idx="86">
                  <c:v>31199759.869800378</c:v>
                </c:pt>
                <c:pt idx="87">
                  <c:v>31199852.889224231</c:v>
                </c:pt>
                <c:pt idx="88">
                  <c:v>31199909.875801645</c:v>
                </c:pt>
                <c:pt idx="89">
                  <c:v>31199944.787441909</c:v>
                </c:pt>
                <c:pt idx="90">
                  <c:v>31199966.175293811</c:v>
                </c:pt>
                <c:pt idx="91">
                  <c:v>31199979.278078768</c:v>
                </c:pt>
                <c:pt idx="92">
                  <c:v>31199987.305199072</c:v>
                </c:pt>
                <c:pt idx="93">
                  <c:v>31199992.22282799</c:v>
                </c:pt>
                <c:pt idx="94">
                  <c:v>31199995.235498443</c:v>
                </c:pt>
                <c:pt idx="95">
                  <c:v>31199997.081140324</c:v>
                </c:pt>
                <c:pt idx="96">
                  <c:v>31199998.21182942</c:v>
                </c:pt>
                <c:pt idx="97">
                  <c:v>31199998.904519469</c:v>
                </c:pt>
                <c:pt idx="98">
                  <c:v>31199999.328879699</c:v>
                </c:pt>
                <c:pt idx="99">
                  <c:v>31199999.588853985</c:v>
                </c:pt>
                <c:pt idx="100">
                  <c:v>31199999.748121098</c:v>
                </c:pt>
                <c:pt idx="101">
                  <c:v>31199999.845692333</c:v>
                </c:pt>
                <c:pt idx="102">
                  <c:v>31199999.905467052</c:v>
                </c:pt>
                <c:pt idx="103">
                  <c:v>31199999.942086618</c:v>
                </c:pt>
                <c:pt idx="104">
                  <c:v>31199999.964520734</c:v>
                </c:pt>
                <c:pt idx="105">
                  <c:v>31199999.978264466</c:v>
                </c:pt>
                <c:pt idx="106">
                  <c:v>31199999.98668424</c:v>
                </c:pt>
                <c:pt idx="107">
                  <c:v>31199999.991842411</c:v>
                </c:pt>
                <c:pt idx="108">
                  <c:v>31199999.995002445</c:v>
                </c:pt>
                <c:pt idx="109">
                  <c:v>31199999.996938366</c:v>
                </c:pt>
                <c:pt idx="110">
                  <c:v>31199999.998124365</c:v>
                </c:pt>
                <c:pt idx="111">
                  <c:v>31199999.998850934</c:v>
                </c:pt>
                <c:pt idx="112">
                  <c:v>31199999.999296054</c:v>
                </c:pt>
                <c:pt idx="113">
                  <c:v>31199999.999568742</c:v>
                </c:pt>
                <c:pt idx="114">
                  <c:v>31199999.999735802</c:v>
                </c:pt>
                <c:pt idx="115">
                  <c:v>31199999.999838144</c:v>
                </c:pt>
                <c:pt idx="116">
                  <c:v>31199999.999900844</c:v>
                </c:pt>
                <c:pt idx="117">
                  <c:v>31199999.999939255</c:v>
                </c:pt>
                <c:pt idx="118">
                  <c:v>31199999.999962784</c:v>
                </c:pt>
                <c:pt idx="119">
                  <c:v>31199999.999977201</c:v>
                </c:pt>
                <c:pt idx="120">
                  <c:v>31199999.999986034</c:v>
                </c:pt>
                <c:pt idx="121">
                  <c:v>31199999.999991443</c:v>
                </c:pt>
                <c:pt idx="122">
                  <c:v>31199999.999994759</c:v>
                </c:pt>
                <c:pt idx="123">
                  <c:v>31199999.999996789</c:v>
                </c:pt>
                <c:pt idx="124">
                  <c:v>31199999.999998029</c:v>
                </c:pt>
                <c:pt idx="125">
                  <c:v>31199999.999998793</c:v>
                </c:pt>
                <c:pt idx="126">
                  <c:v>31199999.999999259</c:v>
                </c:pt>
                <c:pt idx="127">
                  <c:v>31199999.999999546</c:v>
                </c:pt>
                <c:pt idx="128">
                  <c:v>31199999.999999721</c:v>
                </c:pt>
                <c:pt idx="129">
                  <c:v>31199999.999999829</c:v>
                </c:pt>
                <c:pt idx="130">
                  <c:v>31199999.999999896</c:v>
                </c:pt>
                <c:pt idx="131">
                  <c:v>31199999.999999937</c:v>
                </c:pt>
                <c:pt idx="132">
                  <c:v>31199999.999999959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02-47EB-B331-0164A092DFA5}"/>
            </c:ext>
          </c:extLst>
        </c:ser>
        <c:ser>
          <c:idx val="4"/>
          <c:order val="3"/>
          <c:tx>
            <c:strRef>
              <c:f>SIGMOID!$F$9</c:f>
              <c:strCache>
                <c:ptCount val="1"/>
                <c:pt idx="0">
                  <c:v>Line3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SIGMOID!$A$10:$A$142</c:f>
              <c:numCache>
                <c:formatCode>m/d/yyyy</c:formatCode>
                <c:ptCount val="133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  <c:pt idx="85">
                  <c:v>44479</c:v>
                </c:pt>
                <c:pt idx="86">
                  <c:v>44486</c:v>
                </c:pt>
                <c:pt idx="87">
                  <c:v>44493</c:v>
                </c:pt>
                <c:pt idx="88">
                  <c:v>44500</c:v>
                </c:pt>
                <c:pt idx="89">
                  <c:v>44507</c:v>
                </c:pt>
                <c:pt idx="90">
                  <c:v>44514</c:v>
                </c:pt>
                <c:pt idx="91">
                  <c:v>44521</c:v>
                </c:pt>
                <c:pt idx="92">
                  <c:v>44528</c:v>
                </c:pt>
                <c:pt idx="93">
                  <c:v>44535</c:v>
                </c:pt>
                <c:pt idx="94">
                  <c:v>44542</c:v>
                </c:pt>
                <c:pt idx="95">
                  <c:v>44549</c:v>
                </c:pt>
                <c:pt idx="96">
                  <c:v>44556</c:v>
                </c:pt>
                <c:pt idx="97">
                  <c:v>44563</c:v>
                </c:pt>
                <c:pt idx="98">
                  <c:v>44570</c:v>
                </c:pt>
                <c:pt idx="99">
                  <c:v>44577</c:v>
                </c:pt>
                <c:pt idx="100">
                  <c:v>44584</c:v>
                </c:pt>
                <c:pt idx="101">
                  <c:v>44591</c:v>
                </c:pt>
                <c:pt idx="102">
                  <c:v>44598</c:v>
                </c:pt>
                <c:pt idx="103">
                  <c:v>44605</c:v>
                </c:pt>
                <c:pt idx="104">
                  <c:v>44612</c:v>
                </c:pt>
                <c:pt idx="105">
                  <c:v>44619</c:v>
                </c:pt>
                <c:pt idx="106">
                  <c:v>44626</c:v>
                </c:pt>
                <c:pt idx="107">
                  <c:v>44633</c:v>
                </c:pt>
                <c:pt idx="108">
                  <c:v>44640</c:v>
                </c:pt>
                <c:pt idx="109">
                  <c:v>44647</c:v>
                </c:pt>
                <c:pt idx="110">
                  <c:v>44654</c:v>
                </c:pt>
                <c:pt idx="111">
                  <c:v>44661</c:v>
                </c:pt>
                <c:pt idx="112">
                  <c:v>44668</c:v>
                </c:pt>
                <c:pt idx="113">
                  <c:v>44675</c:v>
                </c:pt>
                <c:pt idx="114">
                  <c:v>44682</c:v>
                </c:pt>
                <c:pt idx="115">
                  <c:v>44689</c:v>
                </c:pt>
                <c:pt idx="116">
                  <c:v>44696</c:v>
                </c:pt>
                <c:pt idx="117">
                  <c:v>44703</c:v>
                </c:pt>
                <c:pt idx="118">
                  <c:v>44710</c:v>
                </c:pt>
                <c:pt idx="119">
                  <c:v>44717</c:v>
                </c:pt>
                <c:pt idx="120">
                  <c:v>44724</c:v>
                </c:pt>
                <c:pt idx="121">
                  <c:v>44731</c:v>
                </c:pt>
                <c:pt idx="122">
                  <c:v>44738</c:v>
                </c:pt>
                <c:pt idx="123">
                  <c:v>44745</c:v>
                </c:pt>
                <c:pt idx="124">
                  <c:v>44752</c:v>
                </c:pt>
                <c:pt idx="125">
                  <c:v>44759</c:v>
                </c:pt>
                <c:pt idx="126">
                  <c:v>44766</c:v>
                </c:pt>
                <c:pt idx="127">
                  <c:v>44773</c:v>
                </c:pt>
                <c:pt idx="128">
                  <c:v>44780</c:v>
                </c:pt>
                <c:pt idx="129">
                  <c:v>44787</c:v>
                </c:pt>
                <c:pt idx="130">
                  <c:v>44794</c:v>
                </c:pt>
                <c:pt idx="131">
                  <c:v>44801</c:v>
                </c:pt>
                <c:pt idx="132">
                  <c:v>44808</c:v>
                </c:pt>
              </c:numCache>
            </c:numRef>
          </c:xVal>
          <c:yVal>
            <c:numRef>
              <c:f>SIGMOID!$F$10:$F$142</c:f>
              <c:numCache>
                <c:formatCode>_(* #,##0_);_(* \(#,##0\);_(* "-"??_);_(@_)</c:formatCode>
                <c:ptCount val="133"/>
                <c:pt idx="70">
                  <c:v>30607892.938822601</c:v>
                </c:pt>
                <c:pt idx="71">
                  <c:v>30772892.938822601</c:v>
                </c:pt>
                <c:pt idx="72">
                  <c:v>30937892.938822601</c:v>
                </c:pt>
                <c:pt idx="73">
                  <c:v>31102892.938822601</c:v>
                </c:pt>
                <c:pt idx="74">
                  <c:v>31267892.938822601</c:v>
                </c:pt>
                <c:pt idx="75">
                  <c:v>31432892.938822601</c:v>
                </c:pt>
                <c:pt idx="76">
                  <c:v>31597892.938822601</c:v>
                </c:pt>
                <c:pt idx="77">
                  <c:v>31762892.938822601</c:v>
                </c:pt>
                <c:pt idx="78">
                  <c:v>31927892.938822601</c:v>
                </c:pt>
                <c:pt idx="79">
                  <c:v>32092892.938822601</c:v>
                </c:pt>
                <c:pt idx="80">
                  <c:v>32257892.938822601</c:v>
                </c:pt>
                <c:pt idx="81">
                  <c:v>32422892.938822601</c:v>
                </c:pt>
                <c:pt idx="82">
                  <c:v>32587892.938822601</c:v>
                </c:pt>
                <c:pt idx="83">
                  <c:v>32752892.938822601</c:v>
                </c:pt>
                <c:pt idx="84">
                  <c:v>32917892.938822601</c:v>
                </c:pt>
                <c:pt idx="85">
                  <c:v>33082892.938822601</c:v>
                </c:pt>
                <c:pt idx="86">
                  <c:v>33247892.938822601</c:v>
                </c:pt>
                <c:pt idx="87">
                  <c:v>33412892.938822601</c:v>
                </c:pt>
                <c:pt idx="88">
                  <c:v>33577892.938822597</c:v>
                </c:pt>
                <c:pt idx="89">
                  <c:v>33742892.938822597</c:v>
                </c:pt>
                <c:pt idx="90">
                  <c:v>33907892.938822597</c:v>
                </c:pt>
                <c:pt idx="91">
                  <c:v>34072892.938822597</c:v>
                </c:pt>
                <c:pt idx="92">
                  <c:v>34237892.938822597</c:v>
                </c:pt>
                <c:pt idx="93">
                  <c:v>34402892.938822597</c:v>
                </c:pt>
                <c:pt idx="94">
                  <c:v>34567892.938822597</c:v>
                </c:pt>
                <c:pt idx="95">
                  <c:v>34732892.938822597</c:v>
                </c:pt>
                <c:pt idx="96">
                  <c:v>34897892.938822597</c:v>
                </c:pt>
                <c:pt idx="97">
                  <c:v>35062892.938822597</c:v>
                </c:pt>
                <c:pt idx="98">
                  <c:v>35227892.938822597</c:v>
                </c:pt>
                <c:pt idx="99">
                  <c:v>35392892.938822597</c:v>
                </c:pt>
                <c:pt idx="100">
                  <c:v>35557892.938822597</c:v>
                </c:pt>
                <c:pt idx="101">
                  <c:v>35722892.938822597</c:v>
                </c:pt>
                <c:pt idx="102">
                  <c:v>35887892.938822597</c:v>
                </c:pt>
                <c:pt idx="103">
                  <c:v>36052892.938822597</c:v>
                </c:pt>
                <c:pt idx="104">
                  <c:v>36217892.938822597</c:v>
                </c:pt>
                <c:pt idx="105">
                  <c:v>36382892.938822597</c:v>
                </c:pt>
                <c:pt idx="106">
                  <c:v>36547892.938822597</c:v>
                </c:pt>
                <c:pt idx="107">
                  <c:v>36712892.938822597</c:v>
                </c:pt>
                <c:pt idx="108">
                  <c:v>36877892.938822597</c:v>
                </c:pt>
                <c:pt idx="109">
                  <c:v>37042892.938822597</c:v>
                </c:pt>
                <c:pt idx="110">
                  <c:v>37207892.938822597</c:v>
                </c:pt>
                <c:pt idx="111">
                  <c:v>37372892.938822597</c:v>
                </c:pt>
                <c:pt idx="112">
                  <c:v>37537892.938822597</c:v>
                </c:pt>
                <c:pt idx="113">
                  <c:v>37702892.938822597</c:v>
                </c:pt>
                <c:pt idx="114">
                  <c:v>37867892.938822597</c:v>
                </c:pt>
                <c:pt idx="115">
                  <c:v>38032892.938822597</c:v>
                </c:pt>
                <c:pt idx="116">
                  <c:v>38197892.938822597</c:v>
                </c:pt>
                <c:pt idx="117">
                  <c:v>38362892.938822597</c:v>
                </c:pt>
                <c:pt idx="118">
                  <c:v>38527892.938822597</c:v>
                </c:pt>
                <c:pt idx="119">
                  <c:v>38692892.938822597</c:v>
                </c:pt>
                <c:pt idx="120">
                  <c:v>38857892.938822597</c:v>
                </c:pt>
                <c:pt idx="121">
                  <c:v>39022892.938822597</c:v>
                </c:pt>
                <c:pt idx="122">
                  <c:v>39187892.938822597</c:v>
                </c:pt>
                <c:pt idx="123">
                  <c:v>39352892.938822597</c:v>
                </c:pt>
                <c:pt idx="124">
                  <c:v>39517892.938822597</c:v>
                </c:pt>
                <c:pt idx="125">
                  <c:v>39682892.938822597</c:v>
                </c:pt>
                <c:pt idx="126">
                  <c:v>39847892.938822597</c:v>
                </c:pt>
                <c:pt idx="127">
                  <c:v>40012892.938822597</c:v>
                </c:pt>
                <c:pt idx="128">
                  <c:v>40177892.938822597</c:v>
                </c:pt>
                <c:pt idx="129">
                  <c:v>40342892.938822597</c:v>
                </c:pt>
                <c:pt idx="130">
                  <c:v>40507892.938822597</c:v>
                </c:pt>
                <c:pt idx="131">
                  <c:v>40672892.938822597</c:v>
                </c:pt>
                <c:pt idx="132">
                  <c:v>40837892.938822597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76-41DB-B191-0CD2940AC585}"/>
            </c:ext>
          </c:extLst>
        </c:ser>
        <c:ser>
          <c:idx val="1"/>
          <c:order val="4"/>
          <c:tx>
            <c:strRef>
              <c:f>SIGMOID!$G$9</c:f>
              <c:strCache>
                <c:ptCount val="1"/>
                <c:pt idx="0">
                  <c:v>Logistic4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SIGMOID!$A$10:$A$142</c:f>
              <c:numCache>
                <c:formatCode>m/d/yyyy</c:formatCode>
                <c:ptCount val="133"/>
                <c:pt idx="0">
                  <c:v>43884</c:v>
                </c:pt>
                <c:pt idx="1">
                  <c:v>43891</c:v>
                </c:pt>
                <c:pt idx="2">
                  <c:v>43898</c:v>
                </c:pt>
                <c:pt idx="3">
                  <c:v>43905</c:v>
                </c:pt>
                <c:pt idx="4">
                  <c:v>43912</c:v>
                </c:pt>
                <c:pt idx="5">
                  <c:v>43919</c:v>
                </c:pt>
                <c:pt idx="6">
                  <c:v>43926</c:v>
                </c:pt>
                <c:pt idx="7">
                  <c:v>43933</c:v>
                </c:pt>
                <c:pt idx="8">
                  <c:v>43940</c:v>
                </c:pt>
                <c:pt idx="9">
                  <c:v>43947</c:v>
                </c:pt>
                <c:pt idx="10">
                  <c:v>43954</c:v>
                </c:pt>
                <c:pt idx="11">
                  <c:v>43961</c:v>
                </c:pt>
                <c:pt idx="12">
                  <c:v>43968</c:v>
                </c:pt>
                <c:pt idx="13">
                  <c:v>43975</c:v>
                </c:pt>
                <c:pt idx="14">
                  <c:v>43982</c:v>
                </c:pt>
                <c:pt idx="15">
                  <c:v>43989</c:v>
                </c:pt>
                <c:pt idx="16">
                  <c:v>43996</c:v>
                </c:pt>
                <c:pt idx="17">
                  <c:v>44003</c:v>
                </c:pt>
                <c:pt idx="18">
                  <c:v>44010</c:v>
                </c:pt>
                <c:pt idx="19">
                  <c:v>44017</c:v>
                </c:pt>
                <c:pt idx="20">
                  <c:v>44024</c:v>
                </c:pt>
                <c:pt idx="21">
                  <c:v>44031</c:v>
                </c:pt>
                <c:pt idx="22">
                  <c:v>44038</c:v>
                </c:pt>
                <c:pt idx="23">
                  <c:v>44045</c:v>
                </c:pt>
                <c:pt idx="24">
                  <c:v>44052</c:v>
                </c:pt>
                <c:pt idx="25">
                  <c:v>44059</c:v>
                </c:pt>
                <c:pt idx="26">
                  <c:v>44066</c:v>
                </c:pt>
                <c:pt idx="27">
                  <c:v>44073</c:v>
                </c:pt>
                <c:pt idx="28">
                  <c:v>44080</c:v>
                </c:pt>
                <c:pt idx="29">
                  <c:v>44087</c:v>
                </c:pt>
                <c:pt idx="30">
                  <c:v>44094</c:v>
                </c:pt>
                <c:pt idx="31">
                  <c:v>44101</c:v>
                </c:pt>
                <c:pt idx="32">
                  <c:v>44108</c:v>
                </c:pt>
                <c:pt idx="33">
                  <c:v>44115</c:v>
                </c:pt>
                <c:pt idx="34">
                  <c:v>44122</c:v>
                </c:pt>
                <c:pt idx="35">
                  <c:v>44129</c:v>
                </c:pt>
                <c:pt idx="36">
                  <c:v>44136</c:v>
                </c:pt>
                <c:pt idx="37">
                  <c:v>44143</c:v>
                </c:pt>
                <c:pt idx="38">
                  <c:v>44150</c:v>
                </c:pt>
                <c:pt idx="39">
                  <c:v>44157</c:v>
                </c:pt>
                <c:pt idx="40">
                  <c:v>44164</c:v>
                </c:pt>
                <c:pt idx="41">
                  <c:v>44171</c:v>
                </c:pt>
                <c:pt idx="42">
                  <c:v>44178</c:v>
                </c:pt>
                <c:pt idx="43">
                  <c:v>44185</c:v>
                </c:pt>
                <c:pt idx="44">
                  <c:v>44192</c:v>
                </c:pt>
                <c:pt idx="45">
                  <c:v>44199</c:v>
                </c:pt>
                <c:pt idx="46">
                  <c:v>44206</c:v>
                </c:pt>
                <c:pt idx="47">
                  <c:v>44213</c:v>
                </c:pt>
                <c:pt idx="48">
                  <c:v>44220</c:v>
                </c:pt>
                <c:pt idx="49">
                  <c:v>44227</c:v>
                </c:pt>
                <c:pt idx="50">
                  <c:v>44234</c:v>
                </c:pt>
                <c:pt idx="51">
                  <c:v>44241</c:v>
                </c:pt>
                <c:pt idx="52">
                  <c:v>44248</c:v>
                </c:pt>
                <c:pt idx="53">
                  <c:v>44255</c:v>
                </c:pt>
                <c:pt idx="54">
                  <c:v>44262</c:v>
                </c:pt>
                <c:pt idx="55">
                  <c:v>44269</c:v>
                </c:pt>
                <c:pt idx="56">
                  <c:v>44276</c:v>
                </c:pt>
                <c:pt idx="57">
                  <c:v>44283</c:v>
                </c:pt>
                <c:pt idx="58">
                  <c:v>44290</c:v>
                </c:pt>
                <c:pt idx="59">
                  <c:v>44297</c:v>
                </c:pt>
                <c:pt idx="60">
                  <c:v>44304</c:v>
                </c:pt>
                <c:pt idx="61">
                  <c:v>44311</c:v>
                </c:pt>
                <c:pt idx="62">
                  <c:v>44318</c:v>
                </c:pt>
                <c:pt idx="63">
                  <c:v>44325</c:v>
                </c:pt>
                <c:pt idx="64">
                  <c:v>44332</c:v>
                </c:pt>
                <c:pt idx="65">
                  <c:v>44339</c:v>
                </c:pt>
                <c:pt idx="66">
                  <c:v>44346</c:v>
                </c:pt>
                <c:pt idx="67">
                  <c:v>44353</c:v>
                </c:pt>
                <c:pt idx="68">
                  <c:v>44360</c:v>
                </c:pt>
                <c:pt idx="69">
                  <c:v>44367</c:v>
                </c:pt>
                <c:pt idx="70">
                  <c:v>44374</c:v>
                </c:pt>
                <c:pt idx="71">
                  <c:v>44381</c:v>
                </c:pt>
                <c:pt idx="72">
                  <c:v>44388</c:v>
                </c:pt>
                <c:pt idx="73">
                  <c:v>44395</c:v>
                </c:pt>
                <c:pt idx="74">
                  <c:v>44402</c:v>
                </c:pt>
                <c:pt idx="75">
                  <c:v>44409</c:v>
                </c:pt>
                <c:pt idx="76">
                  <c:v>44416</c:v>
                </c:pt>
                <c:pt idx="77">
                  <c:v>44423</c:v>
                </c:pt>
                <c:pt idx="78">
                  <c:v>44430</c:v>
                </c:pt>
                <c:pt idx="79">
                  <c:v>44437</c:v>
                </c:pt>
                <c:pt idx="80">
                  <c:v>44444</c:v>
                </c:pt>
                <c:pt idx="81">
                  <c:v>44451</c:v>
                </c:pt>
                <c:pt idx="82">
                  <c:v>44458</c:v>
                </c:pt>
                <c:pt idx="83">
                  <c:v>44465</c:v>
                </c:pt>
                <c:pt idx="84">
                  <c:v>44472</c:v>
                </c:pt>
                <c:pt idx="85">
                  <c:v>44479</c:v>
                </c:pt>
                <c:pt idx="86">
                  <c:v>44486</c:v>
                </c:pt>
                <c:pt idx="87">
                  <c:v>44493</c:v>
                </c:pt>
                <c:pt idx="88">
                  <c:v>44500</c:v>
                </c:pt>
                <c:pt idx="89">
                  <c:v>44507</c:v>
                </c:pt>
                <c:pt idx="90">
                  <c:v>44514</c:v>
                </c:pt>
                <c:pt idx="91">
                  <c:v>44521</c:v>
                </c:pt>
                <c:pt idx="92">
                  <c:v>44528</c:v>
                </c:pt>
                <c:pt idx="93">
                  <c:v>44535</c:v>
                </c:pt>
                <c:pt idx="94">
                  <c:v>44542</c:v>
                </c:pt>
                <c:pt idx="95">
                  <c:v>44549</c:v>
                </c:pt>
                <c:pt idx="96">
                  <c:v>44556</c:v>
                </c:pt>
                <c:pt idx="97">
                  <c:v>44563</c:v>
                </c:pt>
                <c:pt idx="98">
                  <c:v>44570</c:v>
                </c:pt>
                <c:pt idx="99">
                  <c:v>44577</c:v>
                </c:pt>
                <c:pt idx="100">
                  <c:v>44584</c:v>
                </c:pt>
                <c:pt idx="101">
                  <c:v>44591</c:v>
                </c:pt>
                <c:pt idx="102">
                  <c:v>44598</c:v>
                </c:pt>
                <c:pt idx="103">
                  <c:v>44605</c:v>
                </c:pt>
                <c:pt idx="104">
                  <c:v>44612</c:v>
                </c:pt>
                <c:pt idx="105">
                  <c:v>44619</c:v>
                </c:pt>
                <c:pt idx="106">
                  <c:v>44626</c:v>
                </c:pt>
                <c:pt idx="107">
                  <c:v>44633</c:v>
                </c:pt>
                <c:pt idx="108">
                  <c:v>44640</c:v>
                </c:pt>
                <c:pt idx="109">
                  <c:v>44647</c:v>
                </c:pt>
                <c:pt idx="110">
                  <c:v>44654</c:v>
                </c:pt>
                <c:pt idx="111">
                  <c:v>44661</c:v>
                </c:pt>
                <c:pt idx="112">
                  <c:v>44668</c:v>
                </c:pt>
                <c:pt idx="113">
                  <c:v>44675</c:v>
                </c:pt>
                <c:pt idx="114">
                  <c:v>44682</c:v>
                </c:pt>
                <c:pt idx="115">
                  <c:v>44689</c:v>
                </c:pt>
                <c:pt idx="116">
                  <c:v>44696</c:v>
                </c:pt>
                <c:pt idx="117">
                  <c:v>44703</c:v>
                </c:pt>
                <c:pt idx="118">
                  <c:v>44710</c:v>
                </c:pt>
                <c:pt idx="119">
                  <c:v>44717</c:v>
                </c:pt>
                <c:pt idx="120">
                  <c:v>44724</c:v>
                </c:pt>
                <c:pt idx="121">
                  <c:v>44731</c:v>
                </c:pt>
                <c:pt idx="122">
                  <c:v>44738</c:v>
                </c:pt>
                <c:pt idx="123">
                  <c:v>44745</c:v>
                </c:pt>
                <c:pt idx="124">
                  <c:v>44752</c:v>
                </c:pt>
                <c:pt idx="125">
                  <c:v>44759</c:v>
                </c:pt>
                <c:pt idx="126">
                  <c:v>44766</c:v>
                </c:pt>
                <c:pt idx="127">
                  <c:v>44773</c:v>
                </c:pt>
                <c:pt idx="128">
                  <c:v>44780</c:v>
                </c:pt>
                <c:pt idx="129">
                  <c:v>44787</c:v>
                </c:pt>
                <c:pt idx="130">
                  <c:v>44794</c:v>
                </c:pt>
                <c:pt idx="131">
                  <c:v>44801</c:v>
                </c:pt>
                <c:pt idx="132">
                  <c:v>44808</c:v>
                </c:pt>
              </c:numCache>
            </c:numRef>
          </c:xVal>
          <c:yVal>
            <c:numRef>
              <c:f>SIGMOID!$G$10:$G$142</c:f>
              <c:numCache>
                <c:formatCode>_(* #,##0_);_(* \(#,##0\);_(* "-"??_);_(@_)</c:formatCode>
                <c:ptCount val="133"/>
                <c:pt idx="0">
                  <c:v>0</c:v>
                </c:pt>
                <c:pt idx="1">
                  <c:v>17049.134297668195</c:v>
                </c:pt>
                <c:pt idx="2">
                  <c:v>21470.861735836617</c:v>
                </c:pt>
                <c:pt idx="3">
                  <c:v>27036.550102618432</c:v>
                </c:pt>
                <c:pt idx="4">
                  <c:v>34040.505786779839</c:v>
                </c:pt>
                <c:pt idx="5">
                  <c:v>42851.786116805539</c:v>
                </c:pt>
                <c:pt idx="6">
                  <c:v>53932.622023000949</c:v>
                </c:pt>
                <c:pt idx="7">
                  <c:v>67861.051692103007</c:v>
                </c:pt>
                <c:pt idx="8">
                  <c:v>85358.532991688335</c:v>
                </c:pt>
                <c:pt idx="9">
                  <c:v>107323.32187006492</c:v>
                </c:pt>
                <c:pt idx="10">
                  <c:v>134870.33385601995</c:v>
                </c:pt>
                <c:pt idx="11">
                  <c:v>169377.97794433258</c:v>
                </c:pt>
                <c:pt idx="12">
                  <c:v>212541.9637521274</c:v>
                </c:pt>
                <c:pt idx="13">
                  <c:v>266435.18590367702</c:v>
                </c:pt>
                <c:pt idx="14">
                  <c:v>333571.28314188775</c:v>
                </c:pt>
                <c:pt idx="15">
                  <c:v>416967.10242479609</c:v>
                </c:pt>
                <c:pt idx="16">
                  <c:v>520195.79768566712</c:v>
                </c:pt>
                <c:pt idx="17">
                  <c:v>647417.44647125935</c:v>
                </c:pt>
                <c:pt idx="18">
                  <c:v>803367.89444297389</c:v>
                </c:pt>
                <c:pt idx="19">
                  <c:v>993279.59173211828</c:v>
                </c:pt>
                <c:pt idx="20">
                  <c:v>1222702.004200889</c:v>
                </c:pt>
                <c:pt idx="21">
                  <c:v>1497186.8006902356</c:v>
                </c:pt>
                <c:pt idx="22">
                  <c:v>1821809.2476287931</c:v>
                </c:pt>
                <c:pt idx="23">
                  <c:v>2200518.1213216977</c:v>
                </c:pt>
                <c:pt idx="24">
                  <c:v>2635346.9781239587</c:v>
                </c:pt>
                <c:pt idx="25">
                  <c:v>3125579.2509833127</c:v>
                </c:pt>
                <c:pt idx="26">
                  <c:v>3667026.4501936291</c:v>
                </c:pt>
                <c:pt idx="27">
                  <c:v>4251626.2320723785</c:v>
                </c:pt>
                <c:pt idx="28">
                  <c:v>4867559.8054863354</c:v>
                </c:pt>
                <c:pt idx="29">
                  <c:v>5500000</c:v>
                </c:pt>
                <c:pt idx="30">
                  <c:v>6132440.1945136636</c:v>
                </c:pt>
                <c:pt idx="31">
                  <c:v>6748373.7679276215</c:v>
                </c:pt>
                <c:pt idx="32">
                  <c:v>7332973.5498063713</c:v>
                </c:pt>
                <c:pt idx="33">
                  <c:v>7874420.7490166873</c:v>
                </c:pt>
                <c:pt idx="34">
                  <c:v>8364653.0218760418</c:v>
                </c:pt>
                <c:pt idx="35">
                  <c:v>8799481.8786783013</c:v>
                </c:pt>
                <c:pt idx="36">
                  <c:v>9178190.7523712069</c:v>
                </c:pt>
                <c:pt idx="37">
                  <c:v>9502813.1993097644</c:v>
                </c:pt>
                <c:pt idx="38">
                  <c:v>9777297.9957991112</c:v>
                </c:pt>
                <c:pt idx="39">
                  <c:v>10006720.408267882</c:v>
                </c:pt>
                <c:pt idx="40">
                  <c:v>10196632.105557026</c:v>
                </c:pt>
                <c:pt idx="41">
                  <c:v>10352582.553528741</c:v>
                </c:pt>
                <c:pt idx="42">
                  <c:v>10479804.202314334</c:v>
                </c:pt>
                <c:pt idx="43">
                  <c:v>10583032.897575205</c:v>
                </c:pt>
                <c:pt idx="44">
                  <c:v>10666428.716858113</c:v>
                </c:pt>
                <c:pt idx="45">
                  <c:v>10733564.814096324</c:v>
                </c:pt>
                <c:pt idx="46">
                  <c:v>10787458.036247874</c:v>
                </c:pt>
                <c:pt idx="47">
                  <c:v>10830622.022055669</c:v>
                </c:pt>
                <c:pt idx="48">
                  <c:v>10865129.66614398</c:v>
                </c:pt>
                <c:pt idx="49">
                  <c:v>10892676.678129936</c:v>
                </c:pt>
                <c:pt idx="50">
                  <c:v>10914641.467008311</c:v>
                </c:pt>
                <c:pt idx="51">
                  <c:v>10932138.948307896</c:v>
                </c:pt>
                <c:pt idx="52">
                  <c:v>10946067.377977001</c:v>
                </c:pt>
                <c:pt idx="53">
                  <c:v>11160049.490909547</c:v>
                </c:pt>
                <c:pt idx="54">
                  <c:v>11259949.036760261</c:v>
                </c:pt>
                <c:pt idx="55">
                  <c:v>11420894.159277344</c:v>
                </c:pt>
                <c:pt idx="56">
                  <c:v>11678098.310285946</c:v>
                </c:pt>
                <c:pt idx="57">
                  <c:v>12083864.370544871</c:v>
                </c:pt>
                <c:pt idx="58">
                  <c:v>12711153.427760862</c:v>
                </c:pt>
                <c:pt idx="59">
                  <c:v>13651138.282658171</c:v>
                </c:pt>
                <c:pt idx="60">
                  <c:v>14995885.451116648</c:v>
                </c:pt>
                <c:pt idx="61">
                  <c:v>16797396.712403908</c:v>
                </c:pt>
                <c:pt idx="62">
                  <c:v>19009638.352732528</c:v>
                </c:pt>
                <c:pt idx="63">
                  <c:v>21453355.724861071</c:v>
                </c:pt>
                <c:pt idx="64">
                  <c:v>23856341.313687641</c:v>
                </c:pt>
                <c:pt idx="65">
                  <c:v>25963652.963479511</c:v>
                </c:pt>
                <c:pt idx="66">
                  <c:v>27633987.449461844</c:v>
                </c:pt>
                <c:pt idx="67">
                  <c:v>28855003.774206307</c:v>
                </c:pt>
                <c:pt idx="68">
                  <c:v>29695747.507646233</c:v>
                </c:pt>
                <c:pt idx="69">
                  <c:v>30251081.857298672</c:v>
                </c:pt>
                <c:pt idx="70">
                  <c:v>30607892.938822601</c:v>
                </c:pt>
                <c:pt idx="71">
                  <c:v>30833093.441225663</c:v>
                </c:pt>
                <c:pt idx="72">
                  <c:v>30973630.592298772</c:v>
                </c:pt>
                <c:pt idx="73">
                  <c:v>31102892.938822601</c:v>
                </c:pt>
                <c:pt idx="74">
                  <c:v>31267892.938822601</c:v>
                </c:pt>
                <c:pt idx="75">
                  <c:v>31432892.938822601</c:v>
                </c:pt>
                <c:pt idx="76">
                  <c:v>31597892.938822601</c:v>
                </c:pt>
                <c:pt idx="77">
                  <c:v>31762892.938822601</c:v>
                </c:pt>
                <c:pt idx="78">
                  <c:v>31927892.938822601</c:v>
                </c:pt>
                <c:pt idx="79">
                  <c:v>32092892.938822601</c:v>
                </c:pt>
                <c:pt idx="80">
                  <c:v>32257892.938822601</c:v>
                </c:pt>
                <c:pt idx="81">
                  <c:v>32422892.938822601</c:v>
                </c:pt>
                <c:pt idx="82">
                  <c:v>32587892.938822601</c:v>
                </c:pt>
                <c:pt idx="83">
                  <c:v>32752892.938822601</c:v>
                </c:pt>
                <c:pt idx="84">
                  <c:v>32917892.938822601</c:v>
                </c:pt>
                <c:pt idx="85">
                  <c:v>33082892.938822601</c:v>
                </c:pt>
                <c:pt idx="86">
                  <c:v>33247892.938822601</c:v>
                </c:pt>
                <c:pt idx="87">
                  <c:v>33412892.938822601</c:v>
                </c:pt>
                <c:pt idx="88">
                  <c:v>33577892.938822597</c:v>
                </c:pt>
                <c:pt idx="89">
                  <c:v>33742892.938822597</c:v>
                </c:pt>
                <c:pt idx="90">
                  <c:v>33907892.938822597</c:v>
                </c:pt>
                <c:pt idx="91">
                  <c:v>34072892.938822597</c:v>
                </c:pt>
                <c:pt idx="92">
                  <c:v>34237892.938822597</c:v>
                </c:pt>
                <c:pt idx="93">
                  <c:v>34402892.938822597</c:v>
                </c:pt>
                <c:pt idx="94">
                  <c:v>34567892.938822597</c:v>
                </c:pt>
                <c:pt idx="95">
                  <c:v>34732892.938822597</c:v>
                </c:pt>
                <c:pt idx="96">
                  <c:v>34897892.938822597</c:v>
                </c:pt>
                <c:pt idx="97">
                  <c:v>35118930.955130845</c:v>
                </c:pt>
                <c:pt idx="98">
                  <c:v>35461459.615985893</c:v>
                </c:pt>
                <c:pt idx="99">
                  <c:v>36592419.697103418</c:v>
                </c:pt>
                <c:pt idx="100">
                  <c:v>39025000</c:v>
                </c:pt>
                <c:pt idx="101">
                  <c:v>41457580.302896582</c:v>
                </c:pt>
                <c:pt idx="102">
                  <c:v>42588540.384014107</c:v>
                </c:pt>
                <c:pt idx="103">
                  <c:v>42931069.044869155</c:v>
                </c:pt>
                <c:pt idx="104">
                  <c:v>43020341.868809544</c:v>
                </c:pt>
                <c:pt idx="105">
                  <c:v>43042666.037885077</c:v>
                </c:pt>
                <c:pt idx="106">
                  <c:v>43048190.224999622</c:v>
                </c:pt>
                <c:pt idx="107">
                  <c:v>43049553.639375985</c:v>
                </c:pt>
                <c:pt idx="108">
                  <c:v>43049889.924226865</c:v>
                </c:pt>
                <c:pt idx="109">
                  <c:v>43049972.855368897</c:v>
                </c:pt>
                <c:pt idx="110">
                  <c:v>43049993.306199379</c:v>
                </c:pt>
                <c:pt idx="111">
                  <c:v>43049998.349328056</c:v>
                </c:pt>
                <c:pt idx="112">
                  <c:v>43049999.592949249</c:v>
                </c:pt>
                <c:pt idx="113">
                  <c:v>43049999.899622515</c:v>
                </c:pt>
                <c:pt idx="114">
                  <c:v>43049999.975247219</c:v>
                </c:pt>
                <c:pt idx="115">
                  <c:v>43049999.993896037</c:v>
                </c:pt>
                <c:pt idx="116">
                  <c:v>43049999.998494782</c:v>
                </c:pt>
                <c:pt idx="117">
                  <c:v>43049999.99962882</c:v>
                </c:pt>
                <c:pt idx="118">
                  <c:v>43049999.99990847</c:v>
                </c:pt>
                <c:pt idx="119">
                  <c:v>43049999.999977425</c:v>
                </c:pt>
                <c:pt idx="120">
                  <c:v>43049999.999994434</c:v>
                </c:pt>
                <c:pt idx="121">
                  <c:v>43049999.999998629</c:v>
                </c:pt>
                <c:pt idx="122">
                  <c:v>43049999.999999665</c:v>
                </c:pt>
                <c:pt idx="123">
                  <c:v>43049999.999999918</c:v>
                </c:pt>
                <c:pt idx="124">
                  <c:v>43049999.999999978</c:v>
                </c:pt>
                <c:pt idx="125">
                  <c:v>43049999.999999993</c:v>
                </c:pt>
                <c:pt idx="126">
                  <c:v>43050000</c:v>
                </c:pt>
                <c:pt idx="127">
                  <c:v>43050000</c:v>
                </c:pt>
                <c:pt idx="128">
                  <c:v>43050000</c:v>
                </c:pt>
                <c:pt idx="129">
                  <c:v>43050000</c:v>
                </c:pt>
                <c:pt idx="130">
                  <c:v>43050000</c:v>
                </c:pt>
                <c:pt idx="131">
                  <c:v>43050000</c:v>
                </c:pt>
                <c:pt idx="132">
                  <c:v>43050000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79-4B22-BCEF-0C556169B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79776"/>
        <c:axId val="57921536"/>
      </c:scatterChart>
      <c:valAx>
        <c:axId val="57579776"/>
        <c:scaling>
          <c:orientation val="minMax"/>
          <c:max val="44905"/>
          <c:min val="43862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21536"/>
        <c:crosses val="autoZero"/>
        <c:crossBetween val="midCat"/>
        <c:majorUnit val="61"/>
      </c:valAx>
      <c:valAx>
        <c:axId val="57921536"/>
        <c:scaling>
          <c:orientation val="minMax"/>
          <c:max val="4500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>
                    <a:solidFill>
                      <a:srgbClr val="FFFF00"/>
                    </a:solidFill>
                  </a:rPr>
                  <a:t>Number of Cases</a:t>
                </a:r>
              </a:p>
            </c:rich>
          </c:tx>
          <c:layout>
            <c:manualLayout>
              <c:xMode val="edge"/>
              <c:yMode val="edge"/>
              <c:x val="9.5958878926541869E-4"/>
              <c:y val="0.426230218275760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79776"/>
        <c:crosses val="autoZero"/>
        <c:crossBetween val="midCat"/>
      </c:valAx>
      <c:spPr>
        <a:solidFill>
          <a:schemeClr val="tx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135000686897606"/>
          <c:y val="8.8873359580052505E-2"/>
          <c:w val="0.13591169977924947"/>
          <c:h val="0.22348694625352578"/>
        </c:manualLayout>
      </c:layout>
      <c:overlay val="0"/>
      <c:spPr>
        <a:solidFill>
          <a:schemeClr val="tx1">
            <a:lumMod val="75000"/>
            <a:lumOff val="25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142875</xdr:rowOff>
    </xdr:from>
    <xdr:to>
      <xdr:col>6</xdr:col>
      <xdr:colOff>7067550</xdr:colOff>
      <xdr:row>20</xdr:row>
      <xdr:rowOff>66675</xdr:rowOff>
    </xdr:to>
    <xdr:graphicFrame macro="">
      <xdr:nvGraphicFramePr>
        <xdr:cNvPr id="160783" name="Chart 2">
          <a:extLst>
            <a:ext uri="{FF2B5EF4-FFF2-40B4-BE49-F238E27FC236}">
              <a16:creationId xmlns:a16="http://schemas.microsoft.com/office/drawing/2014/main" id="{00000000-0008-0000-0000-00000F7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352425</xdr:colOff>
      <xdr:row>1</xdr:row>
      <xdr:rowOff>57150</xdr:rowOff>
    </xdr:from>
    <xdr:to>
      <xdr:col>23</xdr:col>
      <xdr:colOff>47625</xdr:colOff>
      <xdr:row>13</xdr:row>
      <xdr:rowOff>38100</xdr:rowOff>
    </xdr:to>
    <xdr:graphicFrame macro="">
      <xdr:nvGraphicFramePr>
        <xdr:cNvPr id="160784" name="Chart 8">
          <a:extLst>
            <a:ext uri="{FF2B5EF4-FFF2-40B4-BE49-F238E27FC236}">
              <a16:creationId xmlns:a16="http://schemas.microsoft.com/office/drawing/2014/main" id="{00000000-0008-0000-0000-0000107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19050</xdr:rowOff>
    </xdr:from>
    <xdr:to>
      <xdr:col>12</xdr:col>
      <xdr:colOff>323850</xdr:colOff>
      <xdr:row>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</xdr:row>
      <xdr:rowOff>0</xdr:rowOff>
    </xdr:from>
    <xdr:to>
      <xdr:col>17</xdr:col>
      <xdr:colOff>371475</xdr:colOff>
      <xdr:row>25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E1A53D01-BE14-428D-8BF8-B961133C3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</xdr:row>
      <xdr:rowOff>0</xdr:rowOff>
    </xdr:from>
    <xdr:to>
      <xdr:col>17</xdr:col>
      <xdr:colOff>381000</xdr:colOff>
      <xdr:row>26</xdr:row>
      <xdr:rowOff>28575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76201</xdr:colOff>
      <xdr:row>2</xdr:row>
      <xdr:rowOff>9525</xdr:rowOff>
    </xdr:from>
    <xdr:to>
      <xdr:col>18</xdr:col>
      <xdr:colOff>285751</xdr:colOff>
      <xdr:row>29</xdr:row>
      <xdr:rowOff>66675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A130A66-1DF5-4CC5-8C66-0BB2FE16D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114301</xdr:colOff>
      <xdr:row>1</xdr:row>
      <xdr:rowOff>1</xdr:rowOff>
    </xdr:from>
    <xdr:to>
      <xdr:col>19</xdr:col>
      <xdr:colOff>104776</xdr:colOff>
      <xdr:row>29</xdr:row>
      <xdr:rowOff>47626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9567F03E-30A0-45DF-AE14-497D6843F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Work/GE127/0812/CYCLSAH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TT/MA1210%20College%20Math%201/2011-12/GE127%20College%20Math%201/2011-06/0812/CYCLSAH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erc.carleton.edu/trex/students/labs/lab4_1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Y35"/>
  <sheetViews>
    <sheetView workbookViewId="0">
      <selection activeCell="F4" sqref="F4"/>
    </sheetView>
  </sheetViews>
  <sheetFormatPr defaultRowHeight="12.75" x14ac:dyDescent="0.2"/>
  <cols>
    <col min="7" max="7" width="111.28515625" customWidth="1"/>
  </cols>
  <sheetData>
    <row r="1" spans="1:25" ht="23.25" x14ac:dyDescent="0.35">
      <c r="A1" s="48" t="s">
        <v>1</v>
      </c>
      <c r="B1" s="49"/>
      <c r="C1" s="49"/>
      <c r="D1" s="49"/>
      <c r="E1" s="49"/>
      <c r="F1" s="49"/>
      <c r="G1" s="49"/>
      <c r="H1" s="49"/>
      <c r="I1" s="52" t="s">
        <v>11</v>
      </c>
      <c r="J1" s="28"/>
      <c r="K1" s="28"/>
      <c r="L1" s="28"/>
      <c r="M1" s="28"/>
      <c r="N1" s="28"/>
      <c r="O1" s="28"/>
      <c r="P1" s="28"/>
      <c r="Q1" s="24"/>
      <c r="R1" s="24"/>
      <c r="S1" s="24"/>
      <c r="T1" s="24"/>
      <c r="U1" s="24"/>
      <c r="V1" s="24"/>
      <c r="W1" s="24"/>
      <c r="X1" s="24"/>
      <c r="Y1" s="24"/>
    </row>
    <row r="2" spans="1:25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7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8.75" thickBot="1" x14ac:dyDescent="0.3">
      <c r="A3" s="55" t="s">
        <v>0</v>
      </c>
      <c r="B3" s="62" t="s">
        <v>2</v>
      </c>
      <c r="C3" s="63" t="s">
        <v>3</v>
      </c>
      <c r="D3" s="64" t="s">
        <v>4</v>
      </c>
      <c r="E3" s="65" t="s">
        <v>5</v>
      </c>
      <c r="F3" s="66" t="s">
        <v>6</v>
      </c>
      <c r="G3" s="28"/>
      <c r="H3" s="24"/>
      <c r="I3" s="56" t="s">
        <v>10</v>
      </c>
      <c r="J3" s="50">
        <v>1</v>
      </c>
      <c r="K3" s="50">
        <v>2</v>
      </c>
      <c r="L3" s="50">
        <v>3</v>
      </c>
      <c r="M3" s="50">
        <v>4</v>
      </c>
      <c r="N3" s="50">
        <v>5</v>
      </c>
      <c r="O3" s="50">
        <v>6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8.75" thickTop="1" x14ac:dyDescent="0.25">
      <c r="A4" s="53">
        <v>0</v>
      </c>
      <c r="B4" s="51">
        <f t="shared" ref="B4:B28" si="0">SIN(RADIANS($A4))</f>
        <v>0</v>
      </c>
      <c r="C4" s="51">
        <f>SIN(RADIANS($A4))+1</f>
        <v>1</v>
      </c>
      <c r="D4" s="51">
        <f>SIN(RADIANS($A4))*2</f>
        <v>0</v>
      </c>
      <c r="E4" s="51">
        <f>SIN(RADIANS($A4)+1)</f>
        <v>0.8414709848078965</v>
      </c>
      <c r="F4" s="51">
        <f>SIN(RADIANS($A4*2))</f>
        <v>0</v>
      </c>
      <c r="G4" s="28"/>
      <c r="H4" s="24"/>
      <c r="I4" s="1" t="s">
        <v>2</v>
      </c>
      <c r="J4" s="28" t="e">
        <f>NA()</f>
        <v>#N/A</v>
      </c>
      <c r="K4" s="57">
        <v>0</v>
      </c>
      <c r="L4" s="57">
        <v>3</v>
      </c>
      <c r="M4" s="57">
        <v>0</v>
      </c>
      <c r="N4" s="57">
        <v>-3</v>
      </c>
      <c r="O4" s="57">
        <v>0</v>
      </c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8" x14ac:dyDescent="0.25">
      <c r="A5" s="53">
        <v>15</v>
      </c>
      <c r="B5" s="51">
        <f t="shared" si="0"/>
        <v>0.25881904510252074</v>
      </c>
      <c r="C5" s="51"/>
      <c r="D5" s="51"/>
      <c r="E5" s="51"/>
      <c r="F5" s="51"/>
      <c r="G5" s="28"/>
      <c r="H5" s="24"/>
      <c r="I5" s="2" t="s">
        <v>7</v>
      </c>
      <c r="J5" s="28" t="e">
        <f>NA()</f>
        <v>#N/A</v>
      </c>
      <c r="K5" s="57">
        <f>K4/3</f>
        <v>0</v>
      </c>
      <c r="L5" s="57">
        <f>L4/3</f>
        <v>1</v>
      </c>
      <c r="M5" s="57">
        <f>M4/3</f>
        <v>0</v>
      </c>
      <c r="N5" s="57">
        <f>N4/3</f>
        <v>-1</v>
      </c>
      <c r="O5" s="57">
        <f>O4/3</f>
        <v>0</v>
      </c>
      <c r="P5" s="24"/>
      <c r="Q5" s="24"/>
      <c r="R5" s="58"/>
      <c r="S5" s="24"/>
      <c r="T5" s="24"/>
      <c r="U5" s="24"/>
      <c r="V5" s="24"/>
      <c r="W5" s="24"/>
      <c r="X5" s="24"/>
      <c r="Y5" s="24"/>
    </row>
    <row r="6" spans="1:25" ht="18" x14ac:dyDescent="0.25">
      <c r="A6" s="53">
        <v>30</v>
      </c>
      <c r="B6" s="51">
        <f t="shared" si="0"/>
        <v>0.49999999999999994</v>
      </c>
      <c r="C6" s="51"/>
      <c r="D6" s="51"/>
      <c r="E6" s="51"/>
      <c r="F6" s="51"/>
      <c r="G6" s="28"/>
      <c r="H6" s="24"/>
      <c r="I6" s="3" t="s">
        <v>8</v>
      </c>
      <c r="J6" s="28" t="e">
        <f>NA()</f>
        <v>#N/A</v>
      </c>
      <c r="K6" s="57">
        <f>K5*(-1)</f>
        <v>0</v>
      </c>
      <c r="L6" s="57">
        <f>L5*(-1)</f>
        <v>-1</v>
      </c>
      <c r="M6" s="57">
        <f>M5*(-1)</f>
        <v>0</v>
      </c>
      <c r="N6" s="57">
        <f>N5*(-1)</f>
        <v>1</v>
      </c>
      <c r="O6" s="57">
        <f>O5*(-1)</f>
        <v>0</v>
      </c>
      <c r="P6" s="24"/>
      <c r="Q6" s="24"/>
      <c r="R6" s="58"/>
      <c r="S6" s="24"/>
      <c r="T6" s="24"/>
      <c r="U6" s="24"/>
      <c r="V6" s="24"/>
      <c r="W6" s="24"/>
      <c r="X6" s="24"/>
      <c r="Y6" s="24"/>
    </row>
    <row r="7" spans="1:25" ht="18" x14ac:dyDescent="0.25">
      <c r="A7" s="53">
        <v>45</v>
      </c>
      <c r="B7" s="51">
        <f t="shared" si="0"/>
        <v>0.70710678118654746</v>
      </c>
      <c r="C7" s="51"/>
      <c r="D7" s="51"/>
      <c r="E7" s="51"/>
      <c r="F7" s="51"/>
      <c r="G7" s="28"/>
      <c r="H7" s="24"/>
      <c r="I7" s="4" t="s">
        <v>9</v>
      </c>
      <c r="J7" s="28" t="e">
        <f>NA()</f>
        <v>#N/A</v>
      </c>
      <c r="K7" s="57">
        <f>K6-2</f>
        <v>-2</v>
      </c>
      <c r="L7" s="57">
        <f>L6-2</f>
        <v>-3</v>
      </c>
      <c r="M7" s="57">
        <f>M6-2</f>
        <v>-2</v>
      </c>
      <c r="N7" s="57">
        <f>N6-2</f>
        <v>-1</v>
      </c>
      <c r="O7" s="57">
        <f>O6-2</f>
        <v>-2</v>
      </c>
      <c r="P7" s="24"/>
      <c r="Q7" s="24"/>
      <c r="R7" s="58"/>
      <c r="S7" s="24"/>
      <c r="T7" s="24"/>
      <c r="U7" s="24"/>
      <c r="V7" s="24"/>
      <c r="W7" s="24"/>
      <c r="X7" s="24"/>
      <c r="Y7" s="24"/>
    </row>
    <row r="8" spans="1:25" ht="18" x14ac:dyDescent="0.25">
      <c r="A8" s="53">
        <v>60</v>
      </c>
      <c r="B8" s="51">
        <f t="shared" si="0"/>
        <v>0.8660254037844386</v>
      </c>
      <c r="C8" s="51"/>
      <c r="D8" s="51"/>
      <c r="E8" s="51"/>
      <c r="F8" s="51"/>
      <c r="G8" s="28"/>
      <c r="H8" s="24"/>
      <c r="I8" s="5" t="s">
        <v>12</v>
      </c>
      <c r="J8" s="57">
        <v>-2</v>
      </c>
      <c r="K8" s="57">
        <v>-3</v>
      </c>
      <c r="L8" s="57">
        <v>-2</v>
      </c>
      <c r="M8" s="57">
        <v>-1</v>
      </c>
      <c r="N8" s="57">
        <v>-2</v>
      </c>
      <c r="O8" s="28" t="e">
        <f>NA()</f>
        <v>#N/A</v>
      </c>
      <c r="P8" s="24"/>
      <c r="Q8" s="24"/>
      <c r="R8" s="58"/>
      <c r="S8" s="24"/>
      <c r="T8" s="24"/>
      <c r="U8" s="24"/>
      <c r="V8" s="24"/>
      <c r="W8" s="24"/>
      <c r="X8" s="24"/>
      <c r="Y8" s="24"/>
    </row>
    <row r="9" spans="1:25" ht="18" x14ac:dyDescent="0.25">
      <c r="A9" s="53">
        <v>75</v>
      </c>
      <c r="B9" s="51">
        <f t="shared" si="0"/>
        <v>0.96592582628906831</v>
      </c>
      <c r="C9" s="51"/>
      <c r="D9" s="51"/>
      <c r="E9" s="51"/>
      <c r="F9" s="51"/>
      <c r="G9" s="28"/>
      <c r="H9" s="24"/>
      <c r="I9" s="61"/>
      <c r="J9" s="59"/>
      <c r="K9" s="60"/>
      <c r="L9" s="58"/>
      <c r="M9" s="58"/>
      <c r="N9" s="58"/>
      <c r="O9" s="24"/>
      <c r="P9" s="24"/>
      <c r="Q9" s="24"/>
      <c r="R9" s="58"/>
      <c r="S9" s="24"/>
      <c r="T9" s="24"/>
      <c r="U9" s="24"/>
      <c r="V9" s="24"/>
      <c r="W9" s="24"/>
      <c r="X9" s="24"/>
      <c r="Y9" s="24"/>
    </row>
    <row r="10" spans="1:25" ht="18" x14ac:dyDescent="0.25">
      <c r="A10" s="53">
        <v>90</v>
      </c>
      <c r="B10" s="51">
        <f t="shared" si="0"/>
        <v>1</v>
      </c>
      <c r="C10" s="51"/>
      <c r="D10" s="51"/>
      <c r="E10" s="51"/>
      <c r="F10" s="51"/>
      <c r="G10" s="28"/>
      <c r="H10" s="24"/>
      <c r="I10" s="61"/>
      <c r="J10" s="59"/>
      <c r="K10" s="60"/>
      <c r="L10" s="58"/>
      <c r="M10" s="58"/>
      <c r="N10" s="58"/>
      <c r="O10" s="24"/>
      <c r="P10" s="24"/>
      <c r="Q10" s="24"/>
      <c r="R10" s="58"/>
      <c r="S10" s="24"/>
      <c r="T10" s="24"/>
      <c r="U10" s="24"/>
      <c r="V10" s="24"/>
      <c r="W10" s="24"/>
      <c r="X10" s="24"/>
      <c r="Y10" s="24"/>
    </row>
    <row r="11" spans="1:25" ht="18" x14ac:dyDescent="0.25">
      <c r="A11" s="53">
        <v>105</v>
      </c>
      <c r="B11" s="51">
        <f t="shared" si="0"/>
        <v>0.96592582628906831</v>
      </c>
      <c r="C11" s="51"/>
      <c r="D11" s="51"/>
      <c r="E11" s="51"/>
      <c r="F11" s="51"/>
      <c r="G11" s="28"/>
      <c r="H11" s="24"/>
      <c r="I11" s="61"/>
      <c r="J11" s="59"/>
      <c r="K11" s="60"/>
      <c r="L11" s="58"/>
      <c r="M11" s="58"/>
      <c r="N11" s="58"/>
      <c r="O11" s="24"/>
      <c r="P11" s="24"/>
      <c r="Q11" s="24"/>
      <c r="R11" s="58"/>
      <c r="S11" s="24"/>
      <c r="T11" s="24"/>
      <c r="U11" s="24"/>
      <c r="V11" s="24"/>
      <c r="W11" s="24"/>
      <c r="X11" s="24"/>
      <c r="Y11" s="24"/>
    </row>
    <row r="12" spans="1:25" ht="18" x14ac:dyDescent="0.25">
      <c r="A12" s="53">
        <v>120</v>
      </c>
      <c r="B12" s="51">
        <f t="shared" si="0"/>
        <v>0.86602540378443871</v>
      </c>
      <c r="C12" s="51"/>
      <c r="D12" s="51"/>
      <c r="E12" s="51"/>
      <c r="F12" s="51"/>
      <c r="G12" s="28"/>
      <c r="H12" s="24"/>
      <c r="I12" s="61"/>
      <c r="J12" s="59"/>
      <c r="K12" s="60"/>
      <c r="L12" s="58"/>
      <c r="M12" s="58"/>
      <c r="N12" s="58"/>
      <c r="O12" s="24"/>
      <c r="P12" s="24"/>
      <c r="Q12" s="24"/>
      <c r="R12" s="58"/>
      <c r="S12" s="24"/>
      <c r="T12" s="24"/>
      <c r="U12" s="24"/>
      <c r="V12" s="24"/>
      <c r="W12" s="24"/>
      <c r="X12" s="24"/>
      <c r="Y12" s="24"/>
    </row>
    <row r="13" spans="1:25" ht="18" x14ac:dyDescent="0.25">
      <c r="A13" s="53">
        <v>135</v>
      </c>
      <c r="B13" s="51">
        <f t="shared" si="0"/>
        <v>0.70710678118654757</v>
      </c>
      <c r="C13" s="51"/>
      <c r="D13" s="51"/>
      <c r="E13" s="51"/>
      <c r="F13" s="51"/>
      <c r="G13" s="28"/>
      <c r="H13" s="24"/>
      <c r="I13" s="61"/>
      <c r="J13" s="59"/>
      <c r="K13" s="60"/>
      <c r="L13" s="58"/>
      <c r="M13" s="58"/>
      <c r="N13" s="58"/>
      <c r="O13" s="24"/>
      <c r="P13" s="24"/>
      <c r="Q13" s="24"/>
      <c r="R13" s="58"/>
      <c r="S13" s="24"/>
      <c r="T13" s="24"/>
      <c r="U13" s="24"/>
      <c r="V13" s="24"/>
      <c r="W13" s="24"/>
      <c r="X13" s="24"/>
      <c r="Y13" s="24"/>
    </row>
    <row r="14" spans="1:25" ht="18" x14ac:dyDescent="0.25">
      <c r="A14" s="53">
        <v>150</v>
      </c>
      <c r="B14" s="51">
        <f t="shared" si="0"/>
        <v>0.49999999999999994</v>
      </c>
      <c r="C14" s="51"/>
      <c r="D14" s="51"/>
      <c r="E14" s="51"/>
      <c r="F14" s="51"/>
      <c r="G14" s="28"/>
      <c r="H14" s="24"/>
      <c r="I14" s="61"/>
      <c r="J14" s="59"/>
      <c r="K14" s="60"/>
      <c r="L14" s="58"/>
      <c r="M14" s="58"/>
      <c r="N14" s="58"/>
      <c r="O14" s="24"/>
      <c r="P14" s="24"/>
      <c r="Q14" s="24"/>
      <c r="R14" s="58"/>
      <c r="S14" s="24"/>
      <c r="T14" s="24"/>
      <c r="U14" s="24"/>
      <c r="V14" s="24"/>
      <c r="W14" s="24"/>
      <c r="X14" s="24"/>
      <c r="Y14" s="24"/>
    </row>
    <row r="15" spans="1:25" ht="18" x14ac:dyDescent="0.25">
      <c r="A15" s="53">
        <v>165</v>
      </c>
      <c r="B15" s="51">
        <f t="shared" si="0"/>
        <v>0.25881904510252102</v>
      </c>
      <c r="C15" s="51"/>
      <c r="D15" s="51"/>
      <c r="E15" s="51"/>
      <c r="F15" s="51"/>
      <c r="G15" s="28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8" x14ac:dyDescent="0.25">
      <c r="A16" s="53">
        <v>180</v>
      </c>
      <c r="B16" s="51">
        <f t="shared" si="0"/>
        <v>1.22514845490862E-16</v>
      </c>
      <c r="C16" s="51"/>
      <c r="D16" s="51"/>
      <c r="E16" s="51"/>
      <c r="F16" s="51"/>
      <c r="G16" s="28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8" x14ac:dyDescent="0.25">
      <c r="A17" s="53">
        <v>195</v>
      </c>
      <c r="B17" s="51">
        <f t="shared" si="0"/>
        <v>-0.25881904510252079</v>
      </c>
      <c r="C17" s="51"/>
      <c r="D17" s="51"/>
      <c r="E17" s="51"/>
      <c r="F17" s="51"/>
      <c r="G17" s="28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8" x14ac:dyDescent="0.25">
      <c r="A18" s="53">
        <v>210</v>
      </c>
      <c r="B18" s="51">
        <f t="shared" si="0"/>
        <v>-0.50000000000000011</v>
      </c>
      <c r="C18" s="51"/>
      <c r="D18" s="51"/>
      <c r="E18" s="51"/>
      <c r="F18" s="51"/>
      <c r="G18" s="28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8" x14ac:dyDescent="0.25">
      <c r="A19" s="53">
        <v>225</v>
      </c>
      <c r="B19" s="51">
        <f t="shared" si="0"/>
        <v>-0.70710678118654746</v>
      </c>
      <c r="C19" s="51"/>
      <c r="D19" s="51"/>
      <c r="E19" s="51"/>
      <c r="F19" s="51"/>
      <c r="G19" s="28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8" x14ac:dyDescent="0.25">
      <c r="A20" s="53">
        <v>240</v>
      </c>
      <c r="B20" s="51">
        <f t="shared" si="0"/>
        <v>-0.86602540378443837</v>
      </c>
      <c r="C20" s="51"/>
      <c r="D20" s="51"/>
      <c r="E20" s="51"/>
      <c r="F20" s="51"/>
      <c r="G20" s="28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8" x14ac:dyDescent="0.25">
      <c r="A21" s="53">
        <v>255</v>
      </c>
      <c r="B21" s="51">
        <f t="shared" si="0"/>
        <v>-0.96592582628906831</v>
      </c>
      <c r="C21" s="51"/>
      <c r="D21" s="51"/>
      <c r="E21" s="51"/>
      <c r="F21" s="51"/>
      <c r="G21" s="28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8" x14ac:dyDescent="0.25">
      <c r="A22" s="53">
        <v>270</v>
      </c>
      <c r="B22" s="51">
        <f t="shared" si="0"/>
        <v>-1</v>
      </c>
      <c r="C22" s="51"/>
      <c r="D22" s="51"/>
      <c r="E22" s="51"/>
      <c r="F22" s="51"/>
      <c r="G22" s="28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8" x14ac:dyDescent="0.25">
      <c r="A23" s="53">
        <v>285</v>
      </c>
      <c r="B23" s="51">
        <f t="shared" si="0"/>
        <v>-0.96592582628906842</v>
      </c>
      <c r="C23" s="51"/>
      <c r="D23" s="51"/>
      <c r="E23" s="51"/>
      <c r="F23" s="51"/>
      <c r="G23" s="28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8" x14ac:dyDescent="0.25">
      <c r="A24" s="53">
        <v>300</v>
      </c>
      <c r="B24" s="51">
        <f t="shared" si="0"/>
        <v>-0.8660254037844386</v>
      </c>
      <c r="C24" s="51"/>
      <c r="D24" s="51"/>
      <c r="E24" s="51"/>
      <c r="F24" s="51"/>
      <c r="G24" s="28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8" x14ac:dyDescent="0.25">
      <c r="A25" s="53">
        <v>315</v>
      </c>
      <c r="B25" s="51">
        <f t="shared" si="0"/>
        <v>-0.70710678118654768</v>
      </c>
      <c r="C25" s="51"/>
      <c r="D25" s="51"/>
      <c r="E25" s="51"/>
      <c r="F25" s="51"/>
      <c r="G25" s="28"/>
      <c r="H25" s="24"/>
      <c r="I25" s="61"/>
      <c r="J25" s="59"/>
      <c r="K25" s="60"/>
      <c r="L25" s="58"/>
      <c r="M25" s="58"/>
      <c r="N25" s="58"/>
      <c r="O25" s="24"/>
      <c r="P25" s="24"/>
      <c r="Q25" s="24"/>
      <c r="R25" s="58"/>
      <c r="S25" s="24"/>
      <c r="T25" s="24"/>
      <c r="U25" s="24"/>
      <c r="V25" s="24"/>
      <c r="W25" s="24"/>
      <c r="X25" s="24"/>
      <c r="Y25" s="24"/>
    </row>
    <row r="26" spans="1:25" ht="18" x14ac:dyDescent="0.25">
      <c r="A26" s="53">
        <v>330</v>
      </c>
      <c r="B26" s="51">
        <f t="shared" si="0"/>
        <v>-0.50000000000000044</v>
      </c>
      <c r="C26" s="51"/>
      <c r="D26" s="51"/>
      <c r="E26" s="51"/>
      <c r="F26" s="51"/>
      <c r="G26" s="28"/>
      <c r="H26" s="24"/>
      <c r="I26" s="61"/>
      <c r="J26" s="59"/>
      <c r="K26" s="60"/>
      <c r="L26" s="58"/>
      <c r="M26" s="58"/>
      <c r="N26" s="58"/>
      <c r="O26" s="24"/>
      <c r="P26" s="24"/>
      <c r="Q26" s="24"/>
      <c r="R26" s="58"/>
      <c r="S26" s="24"/>
      <c r="T26" s="24"/>
      <c r="U26" s="24"/>
      <c r="V26" s="24"/>
      <c r="W26" s="24"/>
      <c r="X26" s="24"/>
      <c r="Y26" s="24"/>
    </row>
    <row r="27" spans="1:25" ht="18" x14ac:dyDescent="0.25">
      <c r="A27" s="53">
        <v>345</v>
      </c>
      <c r="B27" s="51">
        <f t="shared" si="0"/>
        <v>-0.25881904510252068</v>
      </c>
      <c r="C27" s="51"/>
      <c r="D27" s="51"/>
      <c r="E27" s="51"/>
      <c r="F27" s="51"/>
      <c r="G27" s="28"/>
      <c r="H27" s="24"/>
      <c r="I27" s="61"/>
      <c r="J27" s="59"/>
      <c r="K27" s="60"/>
      <c r="L27" s="58"/>
      <c r="M27" s="58"/>
      <c r="N27" s="58"/>
      <c r="O27" s="24"/>
      <c r="P27" s="24"/>
      <c r="Q27" s="24"/>
      <c r="R27" s="58"/>
      <c r="S27" s="24"/>
      <c r="T27" s="24"/>
      <c r="U27" s="24"/>
      <c r="V27" s="24"/>
      <c r="W27" s="24"/>
      <c r="X27" s="24"/>
      <c r="Y27" s="24"/>
    </row>
    <row r="28" spans="1:25" ht="18" x14ac:dyDescent="0.25">
      <c r="A28" s="53">
        <v>360</v>
      </c>
      <c r="B28" s="51">
        <f t="shared" si="0"/>
        <v>-2.45029690981724E-16</v>
      </c>
      <c r="C28" s="51"/>
      <c r="D28" s="51"/>
      <c r="E28" s="51"/>
      <c r="F28" s="51"/>
      <c r="G28" s="28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x14ac:dyDescent="0.2">
      <c r="A29" s="28"/>
      <c r="B29" s="28"/>
      <c r="C29" s="28"/>
      <c r="D29" s="28"/>
      <c r="E29" s="28"/>
      <c r="F29" s="28"/>
      <c r="G29" s="28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x14ac:dyDescent="0.2">
      <c r="A30" s="28"/>
      <c r="B30" s="28"/>
      <c r="C30" s="28"/>
      <c r="D30" s="28"/>
      <c r="E30" s="28"/>
      <c r="F30" s="28"/>
      <c r="G30" s="28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x14ac:dyDescent="0.2">
      <c r="A31" s="28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x14ac:dyDescent="0.2">
      <c r="A32" s="2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x14ac:dyDescent="0.2">
      <c r="A33" s="28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3.5" thickBot="1" x14ac:dyDescent="0.25">
      <c r="A34" s="5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3.5" thickTop="1" x14ac:dyDescent="0.2"/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workbookViewId="0">
      <selection activeCell="B3" sqref="B3"/>
    </sheetView>
  </sheetViews>
  <sheetFormatPr defaultRowHeight="15" x14ac:dyDescent="0.25"/>
  <cols>
    <col min="1" max="1" width="9.140625" style="45"/>
    <col min="2" max="2" width="14.28515625" style="45" bestFit="1" customWidth="1"/>
    <col min="3" max="3" width="12.85546875" style="45" bestFit="1" customWidth="1"/>
    <col min="4" max="4" width="12.85546875" style="45" customWidth="1"/>
    <col min="5" max="5" width="9.140625" style="45"/>
    <col min="6" max="21" width="9.140625" style="44"/>
    <col min="22" max="16384" width="9.140625" style="6"/>
  </cols>
  <sheetData>
    <row r="1" spans="1:4" ht="24" thickBot="1" x14ac:dyDescent="0.4">
      <c r="A1" s="67" t="s">
        <v>0</v>
      </c>
      <c r="B1" s="67" t="s">
        <v>23</v>
      </c>
      <c r="C1" s="67" t="s">
        <v>57</v>
      </c>
      <c r="D1" s="67" t="s">
        <v>58</v>
      </c>
    </row>
    <row r="2" spans="1:4" ht="24" thickTop="1" x14ac:dyDescent="0.35">
      <c r="A2" s="46">
        <v>-10</v>
      </c>
      <c r="B2" s="46">
        <f t="shared" ref="B2:B22" si="0">A2^2</f>
        <v>100</v>
      </c>
      <c r="C2" s="46">
        <f>(A2*2)^2</f>
        <v>400</v>
      </c>
      <c r="D2" s="46">
        <f>(A2/2)^2</f>
        <v>25</v>
      </c>
    </row>
    <row r="3" spans="1:4" ht="23.25" x14ac:dyDescent="0.35">
      <c r="A3" s="46">
        <v>-9</v>
      </c>
      <c r="B3" s="46">
        <f t="shared" si="0"/>
        <v>81</v>
      </c>
      <c r="C3" s="46">
        <f t="shared" ref="C3:C22" si="1">(A3*2)^2</f>
        <v>324</v>
      </c>
      <c r="D3" s="46">
        <f t="shared" ref="D3:D22" si="2">(A3/2)^2</f>
        <v>20.25</v>
      </c>
    </row>
    <row r="4" spans="1:4" ht="23.25" x14ac:dyDescent="0.35">
      <c r="A4" s="46">
        <v>-8</v>
      </c>
      <c r="B4" s="46">
        <f t="shared" si="0"/>
        <v>64</v>
      </c>
      <c r="C4" s="46">
        <f t="shared" si="1"/>
        <v>256</v>
      </c>
      <c r="D4" s="46">
        <f t="shared" si="2"/>
        <v>16</v>
      </c>
    </row>
    <row r="5" spans="1:4" ht="23.25" x14ac:dyDescent="0.35">
      <c r="A5" s="46">
        <v>-7</v>
      </c>
      <c r="B5" s="46">
        <f t="shared" si="0"/>
        <v>49</v>
      </c>
      <c r="C5" s="46">
        <f t="shared" si="1"/>
        <v>196</v>
      </c>
      <c r="D5" s="46">
        <f t="shared" si="2"/>
        <v>12.25</v>
      </c>
    </row>
    <row r="6" spans="1:4" ht="23.25" x14ac:dyDescent="0.35">
      <c r="A6" s="46">
        <v>-6</v>
      </c>
      <c r="B6" s="46">
        <f t="shared" si="0"/>
        <v>36</v>
      </c>
      <c r="C6" s="46">
        <f t="shared" si="1"/>
        <v>144</v>
      </c>
      <c r="D6" s="46">
        <f t="shared" si="2"/>
        <v>9</v>
      </c>
    </row>
    <row r="7" spans="1:4" ht="23.25" x14ac:dyDescent="0.35">
      <c r="A7" s="46">
        <v>-5</v>
      </c>
      <c r="B7" s="46">
        <f t="shared" si="0"/>
        <v>25</v>
      </c>
      <c r="C7" s="46">
        <f t="shared" si="1"/>
        <v>100</v>
      </c>
      <c r="D7" s="46">
        <f t="shared" si="2"/>
        <v>6.25</v>
      </c>
    </row>
    <row r="8" spans="1:4" ht="23.25" x14ac:dyDescent="0.35">
      <c r="A8" s="46">
        <v>-4</v>
      </c>
      <c r="B8" s="46">
        <f t="shared" si="0"/>
        <v>16</v>
      </c>
      <c r="C8" s="46">
        <f t="shared" si="1"/>
        <v>64</v>
      </c>
      <c r="D8" s="46">
        <f t="shared" si="2"/>
        <v>4</v>
      </c>
    </row>
    <row r="9" spans="1:4" ht="23.25" x14ac:dyDescent="0.35">
      <c r="A9" s="46">
        <v>-3</v>
      </c>
      <c r="B9" s="46">
        <f t="shared" si="0"/>
        <v>9</v>
      </c>
      <c r="C9" s="46">
        <f t="shared" si="1"/>
        <v>36</v>
      </c>
      <c r="D9" s="46">
        <f t="shared" si="2"/>
        <v>2.25</v>
      </c>
    </row>
    <row r="10" spans="1:4" ht="23.25" x14ac:dyDescent="0.35">
      <c r="A10" s="46">
        <v>-2</v>
      </c>
      <c r="B10" s="46">
        <f t="shared" si="0"/>
        <v>4</v>
      </c>
      <c r="C10" s="46">
        <f t="shared" si="1"/>
        <v>16</v>
      </c>
      <c r="D10" s="46">
        <f t="shared" si="2"/>
        <v>1</v>
      </c>
    </row>
    <row r="11" spans="1:4" ht="23.25" x14ac:dyDescent="0.35">
      <c r="A11" s="46">
        <v>-1</v>
      </c>
      <c r="B11" s="46">
        <f t="shared" si="0"/>
        <v>1</v>
      </c>
      <c r="C11" s="46">
        <f t="shared" si="1"/>
        <v>4</v>
      </c>
      <c r="D11" s="46">
        <f t="shared" si="2"/>
        <v>0.25</v>
      </c>
    </row>
    <row r="12" spans="1:4" ht="23.25" x14ac:dyDescent="0.35">
      <c r="A12" s="46">
        <v>0</v>
      </c>
      <c r="B12" s="46">
        <f t="shared" si="0"/>
        <v>0</v>
      </c>
      <c r="C12" s="46">
        <f t="shared" si="1"/>
        <v>0</v>
      </c>
      <c r="D12" s="46">
        <f t="shared" si="2"/>
        <v>0</v>
      </c>
    </row>
    <row r="13" spans="1:4" ht="23.25" x14ac:dyDescent="0.35">
      <c r="A13" s="46">
        <v>1</v>
      </c>
      <c r="B13" s="46">
        <f t="shared" si="0"/>
        <v>1</v>
      </c>
      <c r="C13" s="46">
        <f t="shared" si="1"/>
        <v>4</v>
      </c>
      <c r="D13" s="46">
        <f t="shared" si="2"/>
        <v>0.25</v>
      </c>
    </row>
    <row r="14" spans="1:4" ht="23.25" x14ac:dyDescent="0.35">
      <c r="A14" s="46">
        <v>2</v>
      </c>
      <c r="B14" s="46">
        <f t="shared" si="0"/>
        <v>4</v>
      </c>
      <c r="C14" s="46">
        <f t="shared" si="1"/>
        <v>16</v>
      </c>
      <c r="D14" s="46">
        <f t="shared" si="2"/>
        <v>1</v>
      </c>
    </row>
    <row r="15" spans="1:4" ht="23.25" x14ac:dyDescent="0.35">
      <c r="A15" s="46">
        <v>3</v>
      </c>
      <c r="B15" s="46">
        <f t="shared" si="0"/>
        <v>9</v>
      </c>
      <c r="C15" s="46">
        <f t="shared" si="1"/>
        <v>36</v>
      </c>
      <c r="D15" s="46">
        <f t="shared" si="2"/>
        <v>2.25</v>
      </c>
    </row>
    <row r="16" spans="1:4" ht="23.25" x14ac:dyDescent="0.35">
      <c r="A16" s="46">
        <v>4</v>
      </c>
      <c r="B16" s="46">
        <f t="shared" si="0"/>
        <v>16</v>
      </c>
      <c r="C16" s="46">
        <f t="shared" si="1"/>
        <v>64</v>
      </c>
      <c r="D16" s="46">
        <f t="shared" si="2"/>
        <v>4</v>
      </c>
    </row>
    <row r="17" spans="1:4" ht="23.25" x14ac:dyDescent="0.35">
      <c r="A17" s="46">
        <v>5</v>
      </c>
      <c r="B17" s="46">
        <f t="shared" si="0"/>
        <v>25</v>
      </c>
      <c r="C17" s="46">
        <f t="shared" si="1"/>
        <v>100</v>
      </c>
      <c r="D17" s="46">
        <f t="shared" si="2"/>
        <v>6.25</v>
      </c>
    </row>
    <row r="18" spans="1:4" ht="23.25" x14ac:dyDescent="0.35">
      <c r="A18" s="46">
        <v>6</v>
      </c>
      <c r="B18" s="46">
        <f t="shared" si="0"/>
        <v>36</v>
      </c>
      <c r="C18" s="46">
        <f t="shared" si="1"/>
        <v>144</v>
      </c>
      <c r="D18" s="46">
        <f t="shared" si="2"/>
        <v>9</v>
      </c>
    </row>
    <row r="19" spans="1:4" ht="23.25" x14ac:dyDescent="0.35">
      <c r="A19" s="46">
        <v>7</v>
      </c>
      <c r="B19" s="46">
        <f t="shared" si="0"/>
        <v>49</v>
      </c>
      <c r="C19" s="46">
        <f t="shared" si="1"/>
        <v>196</v>
      </c>
      <c r="D19" s="46">
        <f t="shared" si="2"/>
        <v>12.25</v>
      </c>
    </row>
    <row r="20" spans="1:4" ht="23.25" x14ac:dyDescent="0.35">
      <c r="A20" s="46">
        <v>8</v>
      </c>
      <c r="B20" s="46">
        <f t="shared" si="0"/>
        <v>64</v>
      </c>
      <c r="C20" s="46">
        <f t="shared" si="1"/>
        <v>256</v>
      </c>
      <c r="D20" s="46">
        <f t="shared" si="2"/>
        <v>16</v>
      </c>
    </row>
    <row r="21" spans="1:4" ht="23.25" x14ac:dyDescent="0.35">
      <c r="A21" s="46">
        <v>9</v>
      </c>
      <c r="B21" s="46">
        <f t="shared" si="0"/>
        <v>81</v>
      </c>
      <c r="C21" s="46">
        <f t="shared" si="1"/>
        <v>324</v>
      </c>
      <c r="D21" s="46">
        <f t="shared" si="2"/>
        <v>20.25</v>
      </c>
    </row>
    <row r="22" spans="1:4" ht="23.25" x14ac:dyDescent="0.35">
      <c r="A22" s="46">
        <v>10</v>
      </c>
      <c r="B22" s="46">
        <f t="shared" si="0"/>
        <v>100</v>
      </c>
      <c r="C22" s="46">
        <f t="shared" si="1"/>
        <v>400</v>
      </c>
      <c r="D22" s="46">
        <f t="shared" si="2"/>
        <v>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AD510-1115-4054-8CF0-949DB52D1CF2}">
  <dimension ref="A1:AB133"/>
  <sheetViews>
    <sheetView workbookViewId="0"/>
  </sheetViews>
  <sheetFormatPr defaultRowHeight="12.75" x14ac:dyDescent="0.2"/>
  <cols>
    <col min="1" max="1" width="9.140625" style="8"/>
    <col min="2" max="2" width="12.140625" style="8" customWidth="1"/>
    <col min="3" max="28" width="9.140625" style="8"/>
    <col min="29" max="16384" width="9.140625" style="7"/>
  </cols>
  <sheetData>
    <row r="1" spans="1:6" ht="18" x14ac:dyDescent="0.25">
      <c r="A1" s="88" t="s">
        <v>55</v>
      </c>
    </row>
    <row r="2" spans="1:6" ht="15.75" customHeight="1" x14ac:dyDescent="0.2">
      <c r="A2" s="87" t="s">
        <v>54</v>
      </c>
      <c r="B2" s="20"/>
      <c r="C2" s="20"/>
      <c r="D2" s="20"/>
    </row>
    <row r="3" spans="1:6" ht="15.75" customHeight="1" x14ac:dyDescent="0.2">
      <c r="A3" s="18" t="s">
        <v>53</v>
      </c>
      <c r="B3" s="20"/>
      <c r="C3" s="20"/>
      <c r="D3" s="20"/>
    </row>
    <row r="4" spans="1:6" ht="15" x14ac:dyDescent="0.2">
      <c r="A4" s="18" t="s">
        <v>52</v>
      </c>
      <c r="B4" s="20"/>
      <c r="C4" s="20"/>
      <c r="D4" s="20"/>
    </row>
    <row r="5" spans="1:6" ht="16.5" thickBot="1" x14ac:dyDescent="0.3">
      <c r="A5" s="22"/>
      <c r="B5" s="20"/>
      <c r="C5" s="19" t="s">
        <v>34</v>
      </c>
      <c r="D5" s="86">
        <f>RSQ(B13:B110,D13:D110)</f>
        <v>1.6284303320729409E-3</v>
      </c>
    </row>
    <row r="6" spans="1:6" ht="15.75" thickBot="1" x14ac:dyDescent="0.25">
      <c r="A6" s="20"/>
      <c r="B6" s="20"/>
      <c r="C6" s="19" t="s">
        <v>15</v>
      </c>
      <c r="D6" s="21">
        <v>0</v>
      </c>
    </row>
    <row r="7" spans="1:6" ht="15.75" thickBot="1" x14ac:dyDescent="0.25">
      <c r="A7" s="20"/>
      <c r="B7" s="20"/>
      <c r="C7" s="19" t="s">
        <v>13</v>
      </c>
      <c r="D7" s="21">
        <v>1</v>
      </c>
    </row>
    <row r="8" spans="1:6" ht="15.75" thickBot="1" x14ac:dyDescent="0.25">
      <c r="A8" s="20"/>
      <c r="B8" s="19"/>
      <c r="C8" s="19" t="s">
        <v>25</v>
      </c>
      <c r="D8" s="21">
        <v>1</v>
      </c>
      <c r="E8" s="15"/>
    </row>
    <row r="9" spans="1:6" ht="15.75" thickBot="1" x14ac:dyDescent="0.25">
      <c r="A9" s="20"/>
      <c r="B9" s="19"/>
      <c r="C9" s="19" t="s">
        <v>14</v>
      </c>
      <c r="D9" s="21">
        <v>0</v>
      </c>
      <c r="E9" s="15"/>
    </row>
    <row r="10" spans="1:6" ht="15" x14ac:dyDescent="0.2">
      <c r="A10" s="20"/>
      <c r="B10" s="19"/>
      <c r="C10" s="19"/>
      <c r="D10" s="18"/>
      <c r="E10" s="15"/>
    </row>
    <row r="11" spans="1:6" ht="15.75" x14ac:dyDescent="0.25">
      <c r="A11" s="16" t="s">
        <v>16</v>
      </c>
      <c r="B11" s="16" t="s">
        <v>17</v>
      </c>
      <c r="C11" s="17" t="s">
        <v>51</v>
      </c>
      <c r="D11" s="16" t="s">
        <v>18</v>
      </c>
      <c r="F11" s="15"/>
    </row>
    <row r="12" spans="1:6" ht="15.75" x14ac:dyDescent="0.25">
      <c r="A12" s="14" t="s">
        <v>19</v>
      </c>
      <c r="B12" s="14" t="s">
        <v>50</v>
      </c>
      <c r="C12" s="14" t="s">
        <v>21</v>
      </c>
      <c r="D12" s="14" t="s">
        <v>24</v>
      </c>
    </row>
    <row r="13" spans="1:6" ht="15" x14ac:dyDescent="0.2">
      <c r="A13" s="11">
        <v>1915</v>
      </c>
      <c r="B13" s="10">
        <v>17.100000000000001</v>
      </c>
      <c r="C13" s="85">
        <f t="shared" ref="C13:C44" si="0">AVERAGE(B$13:B$113)</f>
        <v>14.75544554455446</v>
      </c>
      <c r="D13" s="9">
        <f t="shared" ref="D13:D44" si="1">(D$7*SIN((A13+D$9)*D$8))+D$6</f>
        <v>-0.98020983349497226</v>
      </c>
    </row>
    <row r="14" spans="1:6" ht="15" x14ac:dyDescent="0.2">
      <c r="A14" s="11">
        <v>1916</v>
      </c>
      <c r="B14" s="10">
        <v>17.3</v>
      </c>
      <c r="C14" s="85">
        <f t="shared" si="0"/>
        <v>14.75544554455446</v>
      </c>
      <c r="D14" s="9">
        <f t="shared" si="1"/>
        <v>-0.3630309304081516</v>
      </c>
    </row>
    <row r="15" spans="1:6" ht="15" x14ac:dyDescent="0.2">
      <c r="A15" s="11">
        <v>1917</v>
      </c>
      <c r="B15" s="10">
        <v>17.5</v>
      </c>
      <c r="C15" s="85">
        <f t="shared" si="0"/>
        <v>14.75544554455446</v>
      </c>
      <c r="D15" s="9">
        <f t="shared" si="1"/>
        <v>0.58791693589301142</v>
      </c>
    </row>
    <row r="16" spans="1:6" ht="15" x14ac:dyDescent="0.2">
      <c r="A16" s="11">
        <v>1918</v>
      </c>
      <c r="B16" s="10">
        <v>17.8</v>
      </c>
      <c r="C16" s="85">
        <f t="shared" si="0"/>
        <v>14.75544554455446</v>
      </c>
      <c r="D16" s="9">
        <f t="shared" si="1"/>
        <v>0.99833668265200226</v>
      </c>
    </row>
    <row r="17" spans="1:5" ht="15" x14ac:dyDescent="0.2">
      <c r="A17" s="11">
        <v>1919</v>
      </c>
      <c r="B17" s="10">
        <v>17</v>
      </c>
      <c r="C17" s="85">
        <f t="shared" si="0"/>
        <v>14.75544554455446</v>
      </c>
      <c r="D17" s="9">
        <f t="shared" si="1"/>
        <v>0.49089028744624069</v>
      </c>
    </row>
    <row r="18" spans="1:5" ht="15" x14ac:dyDescent="0.2">
      <c r="A18" s="11">
        <v>1920</v>
      </c>
      <c r="B18" s="10">
        <v>17.899999999999999</v>
      </c>
      <c r="C18" s="85">
        <f t="shared" si="0"/>
        <v>14.75544554455446</v>
      </c>
      <c r="D18" s="9">
        <f t="shared" si="1"/>
        <v>-0.46787837418104666</v>
      </c>
    </row>
    <row r="19" spans="1:5" ht="15" x14ac:dyDescent="0.2">
      <c r="A19" s="11">
        <v>1921</v>
      </c>
      <c r="B19" s="10">
        <v>18.5</v>
      </c>
      <c r="C19" s="85">
        <f t="shared" si="0"/>
        <v>14.75544554455446</v>
      </c>
      <c r="D19" s="9">
        <f t="shared" si="1"/>
        <v>-0.9964818163179523</v>
      </c>
    </row>
    <row r="20" spans="1:5" ht="15" x14ac:dyDescent="0.2">
      <c r="A20" s="11">
        <v>1922</v>
      </c>
      <c r="B20" s="10">
        <v>18.399999999999999</v>
      </c>
      <c r="C20" s="85">
        <f t="shared" si="0"/>
        <v>14.75544554455446</v>
      </c>
      <c r="D20" s="9">
        <f t="shared" si="1"/>
        <v>-0.60892447204347677</v>
      </c>
      <c r="E20" s="13"/>
    </row>
    <row r="21" spans="1:5" ht="15" x14ac:dyDescent="0.2">
      <c r="A21" s="11">
        <v>1923</v>
      </c>
      <c r="B21" s="10">
        <v>18.899999999999999</v>
      </c>
      <c r="C21" s="85">
        <f t="shared" si="0"/>
        <v>14.75544554455446</v>
      </c>
      <c r="D21" s="9">
        <f t="shared" si="1"/>
        <v>0.3384752236286922</v>
      </c>
    </row>
    <row r="22" spans="1:5" ht="15" x14ac:dyDescent="0.2">
      <c r="A22" s="11">
        <v>1924</v>
      </c>
      <c r="B22" s="10">
        <v>18.100000000000001</v>
      </c>
      <c r="C22" s="85">
        <f t="shared" si="0"/>
        <v>14.75544554455446</v>
      </c>
      <c r="D22" s="9">
        <f t="shared" si="1"/>
        <v>0.97468235965511008</v>
      </c>
    </row>
    <row r="23" spans="1:5" ht="15" x14ac:dyDescent="0.2">
      <c r="A23" s="11">
        <v>1925</v>
      </c>
      <c r="B23" s="10">
        <v>18.3</v>
      </c>
      <c r="C23" s="85">
        <f t="shared" si="0"/>
        <v>14.75544554455446</v>
      </c>
      <c r="D23" s="9">
        <f t="shared" si="1"/>
        <v>0.71477102919261859</v>
      </c>
    </row>
    <row r="24" spans="1:5" ht="15" x14ac:dyDescent="0.2">
      <c r="A24" s="11">
        <v>1926</v>
      </c>
      <c r="B24" s="10">
        <v>17.899999999999999</v>
      </c>
      <c r="C24" s="85">
        <f t="shared" si="0"/>
        <v>14.75544554455446</v>
      </c>
      <c r="D24" s="9">
        <f t="shared" si="1"/>
        <v>-0.20229748917407953</v>
      </c>
    </row>
    <row r="25" spans="1:5" ht="15" x14ac:dyDescent="0.2">
      <c r="A25" s="11">
        <v>1927</v>
      </c>
      <c r="B25" s="10">
        <v>17.3</v>
      </c>
      <c r="C25" s="85">
        <f t="shared" si="0"/>
        <v>14.75544554455446</v>
      </c>
      <c r="D25" s="9">
        <f t="shared" si="1"/>
        <v>-0.93337462893679901</v>
      </c>
    </row>
    <row r="26" spans="1:5" ht="15" x14ac:dyDescent="0.2">
      <c r="A26" s="11">
        <v>1928</v>
      </c>
      <c r="B26" s="10">
        <v>17.5</v>
      </c>
      <c r="C26" s="85">
        <f t="shared" si="0"/>
        <v>14.75544554455446</v>
      </c>
      <c r="D26" s="9">
        <f t="shared" si="1"/>
        <v>-0.80631143933266403</v>
      </c>
    </row>
    <row r="27" spans="1:5" ht="15" x14ac:dyDescent="0.2">
      <c r="A27" s="11">
        <v>1929</v>
      </c>
      <c r="B27" s="10">
        <v>18.5</v>
      </c>
      <c r="C27" s="85">
        <f t="shared" si="0"/>
        <v>14.75544554455446</v>
      </c>
      <c r="D27" s="9">
        <f t="shared" si="1"/>
        <v>6.2070769098204942E-2</v>
      </c>
    </row>
    <row r="28" spans="1:5" ht="15" x14ac:dyDescent="0.2">
      <c r="A28" s="11">
        <v>1930</v>
      </c>
      <c r="B28" s="10">
        <v>17.7</v>
      </c>
      <c r="C28" s="85">
        <f t="shared" si="0"/>
        <v>14.75544554455446</v>
      </c>
      <c r="D28" s="9">
        <f t="shared" si="1"/>
        <v>0.87338539867420206</v>
      </c>
    </row>
    <row r="29" spans="1:5" ht="15" x14ac:dyDescent="0.2">
      <c r="A29" s="11">
        <v>1931</v>
      </c>
      <c r="B29" s="10">
        <v>16.2</v>
      </c>
      <c r="C29" s="85">
        <f t="shared" si="0"/>
        <v>14.75544554455446</v>
      </c>
      <c r="D29" s="9">
        <f t="shared" si="1"/>
        <v>0.88171352053226681</v>
      </c>
    </row>
    <row r="30" spans="1:5" ht="15" x14ac:dyDescent="0.2">
      <c r="A30" s="11">
        <v>1932</v>
      </c>
      <c r="B30" s="10">
        <v>16.100000000000001</v>
      </c>
      <c r="C30" s="85">
        <f t="shared" si="0"/>
        <v>14.75544554455446</v>
      </c>
      <c r="D30" s="9">
        <f t="shared" si="1"/>
        <v>7.9398297843196158E-2</v>
      </c>
    </row>
    <row r="31" spans="1:5" ht="15" x14ac:dyDescent="0.2">
      <c r="A31" s="11">
        <v>1933</v>
      </c>
      <c r="B31" s="10">
        <v>15.6</v>
      </c>
      <c r="C31" s="85">
        <f t="shared" si="0"/>
        <v>14.75544554455446</v>
      </c>
      <c r="D31" s="9">
        <f t="shared" si="1"/>
        <v>-0.79591535371889832</v>
      </c>
    </row>
    <row r="32" spans="1:5" ht="15" x14ac:dyDescent="0.2">
      <c r="A32" s="11">
        <v>1934</v>
      </c>
      <c r="B32" s="10">
        <v>14.8</v>
      </c>
      <c r="C32" s="85">
        <f t="shared" si="0"/>
        <v>14.75544554455446</v>
      </c>
      <c r="D32" s="9">
        <f t="shared" si="1"/>
        <v>-0.93946809962354982</v>
      </c>
    </row>
    <row r="33" spans="1:7" ht="15" x14ac:dyDescent="0.2">
      <c r="A33" s="11">
        <v>1935</v>
      </c>
      <c r="B33" s="10">
        <v>14.5</v>
      </c>
      <c r="C33" s="85">
        <f t="shared" si="0"/>
        <v>14.75544554455446</v>
      </c>
      <c r="D33" s="9">
        <f t="shared" si="1"/>
        <v>-0.21927820731342798</v>
      </c>
    </row>
    <row r="34" spans="1:7" ht="15" x14ac:dyDescent="0.2">
      <c r="A34" s="11">
        <v>1936</v>
      </c>
      <c r="B34" s="10">
        <v>14.4</v>
      </c>
      <c r="C34" s="85">
        <f t="shared" si="0"/>
        <v>14.75544554455446</v>
      </c>
      <c r="D34" s="9">
        <f t="shared" si="1"/>
        <v>0.70251505754739563</v>
      </c>
    </row>
    <row r="35" spans="1:7" ht="15" x14ac:dyDescent="0.2">
      <c r="A35" s="11">
        <v>1937</v>
      </c>
      <c r="B35" s="10">
        <v>13.9</v>
      </c>
      <c r="C35" s="85">
        <f t="shared" si="0"/>
        <v>14.75544554455446</v>
      </c>
      <c r="D35" s="9">
        <f t="shared" si="1"/>
        <v>0.97841921831332146</v>
      </c>
    </row>
    <row r="36" spans="1:7" ht="15" x14ac:dyDescent="0.2">
      <c r="A36" s="11">
        <v>1938</v>
      </c>
      <c r="B36" s="10">
        <v>14</v>
      </c>
      <c r="C36" s="85">
        <f t="shared" si="0"/>
        <v>14.75544554455446</v>
      </c>
      <c r="D36" s="9">
        <f t="shared" si="1"/>
        <v>0.3547692619733851</v>
      </c>
      <c r="F36" s="13"/>
    </row>
    <row r="37" spans="1:7" ht="15" x14ac:dyDescent="0.2">
      <c r="A37" s="11">
        <v>1939</v>
      </c>
      <c r="B37" s="10">
        <v>13</v>
      </c>
      <c r="C37" s="85">
        <f t="shared" si="0"/>
        <v>14.75544554455446</v>
      </c>
      <c r="D37" s="9">
        <f t="shared" si="1"/>
        <v>-0.59505391772260519</v>
      </c>
    </row>
    <row r="38" spans="1:7" ht="15" x14ac:dyDescent="0.2">
      <c r="A38" s="11">
        <v>1940</v>
      </c>
      <c r="B38" s="10">
        <v>12.5</v>
      </c>
      <c r="C38" s="85">
        <f t="shared" si="0"/>
        <v>14.75544554455446</v>
      </c>
      <c r="D38" s="9">
        <f t="shared" si="1"/>
        <v>-0.99778726969617282</v>
      </c>
    </row>
    <row r="39" spans="1:7" ht="15" x14ac:dyDescent="0.2">
      <c r="A39" s="11">
        <v>1941</v>
      </c>
      <c r="B39" s="10">
        <v>13.7</v>
      </c>
      <c r="C39" s="85">
        <f t="shared" si="0"/>
        <v>14.75544554455446</v>
      </c>
      <c r="D39" s="9">
        <f t="shared" si="1"/>
        <v>-0.48315960744283004</v>
      </c>
    </row>
    <row r="40" spans="1:7" ht="15" x14ac:dyDescent="0.2">
      <c r="A40" s="11">
        <v>1942</v>
      </c>
      <c r="B40" s="10">
        <v>13.6</v>
      </c>
      <c r="C40" s="85">
        <f t="shared" si="0"/>
        <v>14.75544554455446</v>
      </c>
      <c r="D40" s="9">
        <f t="shared" si="1"/>
        <v>0.47568276968876033</v>
      </c>
    </row>
    <row r="41" spans="1:7" ht="15" x14ac:dyDescent="0.2">
      <c r="A41" s="11">
        <v>1943</v>
      </c>
      <c r="B41" s="10">
        <v>13.8</v>
      </c>
      <c r="C41" s="85">
        <f t="shared" si="0"/>
        <v>14.75544554455446</v>
      </c>
      <c r="D41" s="9">
        <f t="shared" si="1"/>
        <v>0.99718460209199089</v>
      </c>
    </row>
    <row r="42" spans="1:7" ht="15" x14ac:dyDescent="0.2">
      <c r="A42" s="11">
        <v>1944</v>
      </c>
      <c r="B42" s="10">
        <v>14.7</v>
      </c>
      <c r="C42" s="85">
        <f t="shared" si="0"/>
        <v>14.75544554455446</v>
      </c>
      <c r="D42" s="9">
        <f t="shared" si="1"/>
        <v>0.60187951008425178</v>
      </c>
    </row>
    <row r="43" spans="1:7" ht="15" x14ac:dyDescent="0.2">
      <c r="A43" s="11">
        <v>1945</v>
      </c>
      <c r="B43" s="10">
        <v>15</v>
      </c>
      <c r="C43" s="85">
        <f t="shared" si="0"/>
        <v>14.75544554455446</v>
      </c>
      <c r="D43" s="9">
        <f t="shared" si="1"/>
        <v>-0.3467908277853759</v>
      </c>
    </row>
    <row r="44" spans="1:7" ht="15" x14ac:dyDescent="0.2">
      <c r="A44" s="11">
        <v>1946</v>
      </c>
      <c r="B44" s="10">
        <v>14.5</v>
      </c>
      <c r="C44" s="85">
        <f t="shared" si="0"/>
        <v>14.75544554455446</v>
      </c>
      <c r="D44" s="9">
        <f t="shared" si="1"/>
        <v>-0.9766232778969709</v>
      </c>
    </row>
    <row r="45" spans="1:7" ht="15" x14ac:dyDescent="0.2">
      <c r="A45" s="11">
        <v>1947</v>
      </c>
      <c r="B45" s="10">
        <v>14.7</v>
      </c>
      <c r="C45" s="85">
        <f t="shared" ref="C45:C76" si="2">AVERAGE(B$13:B$113)</f>
        <v>14.75544554455446</v>
      </c>
      <c r="D45" s="9">
        <f t="shared" ref="D45:D76" si="3">(D$7*SIN((A45+D$9)*D$8))+D$6</f>
        <v>-0.7085527902390929</v>
      </c>
    </row>
    <row r="46" spans="1:7" ht="15" x14ac:dyDescent="0.2">
      <c r="A46" s="11">
        <v>1948</v>
      </c>
      <c r="B46" s="10">
        <v>14.5</v>
      </c>
      <c r="C46" s="85">
        <f t="shared" si="2"/>
        <v>14.75544554455446</v>
      </c>
      <c r="D46" s="9">
        <f t="shared" si="3"/>
        <v>0.21095786510599851</v>
      </c>
      <c r="G46" s="12" t="s">
        <v>22</v>
      </c>
    </row>
    <row r="47" spans="1:7" ht="15" x14ac:dyDescent="0.2">
      <c r="A47" s="11">
        <v>1949</v>
      </c>
      <c r="B47" s="10">
        <v>15</v>
      </c>
      <c r="C47" s="85">
        <f t="shared" si="2"/>
        <v>14.75544554455446</v>
      </c>
      <c r="D47" s="9">
        <f t="shared" si="3"/>
        <v>0.93651483215467479</v>
      </c>
    </row>
    <row r="48" spans="1:7" ht="15" x14ac:dyDescent="0.2">
      <c r="A48" s="11">
        <v>1950</v>
      </c>
      <c r="B48" s="10">
        <v>15.4</v>
      </c>
      <c r="C48" s="85">
        <f t="shared" si="2"/>
        <v>14.75544554455446</v>
      </c>
      <c r="D48" s="9">
        <f t="shared" si="3"/>
        <v>0.80104438147977075</v>
      </c>
    </row>
    <row r="49" spans="1:4" ht="15" x14ac:dyDescent="0.2">
      <c r="A49" s="11">
        <v>1951</v>
      </c>
      <c r="B49" s="10">
        <v>14.6</v>
      </c>
      <c r="C49" s="85">
        <f t="shared" si="2"/>
        <v>14.75544554455446</v>
      </c>
      <c r="D49" s="9">
        <f t="shared" si="3"/>
        <v>-7.0902579322199025E-2</v>
      </c>
    </row>
    <row r="50" spans="1:4" ht="15" x14ac:dyDescent="0.2">
      <c r="A50" s="11">
        <v>1952</v>
      </c>
      <c r="B50" s="10">
        <v>14.9</v>
      </c>
      <c r="C50" s="85">
        <f t="shared" si="2"/>
        <v>14.75544554455446</v>
      </c>
      <c r="D50" s="9">
        <f t="shared" si="3"/>
        <v>-0.87766203567933632</v>
      </c>
    </row>
    <row r="51" spans="1:4" ht="15" x14ac:dyDescent="0.2">
      <c r="A51" s="11">
        <v>1953</v>
      </c>
      <c r="B51" s="10">
        <v>14.7</v>
      </c>
      <c r="C51" s="85">
        <f t="shared" si="2"/>
        <v>14.75544554455446</v>
      </c>
      <c r="D51" s="9">
        <f t="shared" si="3"/>
        <v>-0.87750306397874289</v>
      </c>
    </row>
    <row r="52" spans="1:4" ht="15" x14ac:dyDescent="0.2">
      <c r="A52" s="11">
        <v>1954</v>
      </c>
      <c r="B52" s="10">
        <v>14</v>
      </c>
      <c r="C52" s="85">
        <f t="shared" si="2"/>
        <v>14.75544554455446</v>
      </c>
      <c r="D52" s="9">
        <f t="shared" si="3"/>
        <v>-7.0571822068808659E-2</v>
      </c>
    </row>
    <row r="53" spans="1:4" ht="15" x14ac:dyDescent="0.2">
      <c r="A53" s="11">
        <v>1955</v>
      </c>
      <c r="B53" s="10">
        <v>13.5</v>
      </c>
      <c r="C53" s="85">
        <f t="shared" si="2"/>
        <v>14.75544554455446</v>
      </c>
      <c r="D53" s="9">
        <f t="shared" si="3"/>
        <v>0.80124282759255605</v>
      </c>
    </row>
    <row r="54" spans="1:4" ht="15" x14ac:dyDescent="0.2">
      <c r="A54" s="11">
        <v>1956</v>
      </c>
      <c r="B54" s="10">
        <v>13.5</v>
      </c>
      <c r="C54" s="85">
        <f t="shared" si="2"/>
        <v>14.75544554455446</v>
      </c>
      <c r="D54" s="9">
        <f t="shared" si="3"/>
        <v>0.93639851668594143</v>
      </c>
    </row>
    <row r="55" spans="1:4" ht="15" x14ac:dyDescent="0.2">
      <c r="A55" s="11">
        <v>1957</v>
      </c>
      <c r="B55" s="10">
        <v>14</v>
      </c>
      <c r="C55" s="85">
        <f t="shared" si="2"/>
        <v>14.75544554455446</v>
      </c>
      <c r="D55" s="9">
        <f t="shared" si="3"/>
        <v>0.2106337279612836</v>
      </c>
    </row>
    <row r="56" spans="1:4" ht="15" x14ac:dyDescent="0.2">
      <c r="A56" s="11">
        <v>1958</v>
      </c>
      <c r="B56" s="10">
        <v>14.1</v>
      </c>
      <c r="C56" s="85">
        <f t="shared" si="2"/>
        <v>14.75544554455446</v>
      </c>
      <c r="D56" s="9">
        <f t="shared" si="3"/>
        <v>-0.70878673886377341</v>
      </c>
    </row>
    <row r="57" spans="1:4" ht="15" x14ac:dyDescent="0.2">
      <c r="A57" s="11">
        <v>1959</v>
      </c>
      <c r="B57" s="10">
        <v>13.4</v>
      </c>
      <c r="C57" s="85">
        <f t="shared" si="2"/>
        <v>14.75544554455446</v>
      </c>
      <c r="D57" s="9">
        <f t="shared" si="3"/>
        <v>-0.97655194671499523</v>
      </c>
    </row>
    <row r="58" spans="1:4" ht="15" x14ac:dyDescent="0.2">
      <c r="A58" s="11">
        <v>1960</v>
      </c>
      <c r="B58" s="10">
        <v>13.2</v>
      </c>
      <c r="C58" s="85">
        <f t="shared" si="2"/>
        <v>14.75544554455446</v>
      </c>
      <c r="D58" s="9">
        <f t="shared" si="3"/>
        <v>-0.34647979835649179</v>
      </c>
    </row>
    <row r="59" spans="1:4" ht="15" x14ac:dyDescent="0.2">
      <c r="A59" s="11">
        <v>1961</v>
      </c>
      <c r="B59" s="10">
        <v>13</v>
      </c>
      <c r="C59" s="85">
        <f t="shared" si="2"/>
        <v>14.75544554455446</v>
      </c>
      <c r="D59" s="9">
        <f t="shared" si="3"/>
        <v>0.60214427873751397</v>
      </c>
    </row>
    <row r="60" spans="1:4" ht="15" x14ac:dyDescent="0.2">
      <c r="A60" s="11">
        <v>1962</v>
      </c>
      <c r="B60" s="10">
        <v>12.7</v>
      </c>
      <c r="C60" s="85">
        <f t="shared" si="2"/>
        <v>14.75544554455446</v>
      </c>
      <c r="D60" s="9">
        <f t="shared" si="3"/>
        <v>0.9971596828908651</v>
      </c>
    </row>
    <row r="61" spans="1:4" ht="15" x14ac:dyDescent="0.2">
      <c r="A61" s="11">
        <v>1963</v>
      </c>
      <c r="B61" s="10">
        <v>12.4</v>
      </c>
      <c r="C61" s="85">
        <f t="shared" si="2"/>
        <v>14.75544554455446</v>
      </c>
      <c r="D61" s="9">
        <f t="shared" si="3"/>
        <v>0.47539107323184082</v>
      </c>
    </row>
    <row r="62" spans="1:4" ht="15" x14ac:dyDescent="0.2">
      <c r="A62" s="11">
        <v>1964</v>
      </c>
      <c r="B62" s="10">
        <v>12.6</v>
      </c>
      <c r="C62" s="85">
        <f t="shared" si="2"/>
        <v>14.75544554455446</v>
      </c>
      <c r="D62" s="9">
        <f t="shared" si="3"/>
        <v>-0.4834498967782786</v>
      </c>
    </row>
    <row r="63" spans="1:4" ht="15" x14ac:dyDescent="0.2">
      <c r="A63" s="11">
        <v>1965</v>
      </c>
      <c r="B63" s="10">
        <v>13.6</v>
      </c>
      <c r="C63" s="85">
        <f t="shared" si="2"/>
        <v>14.75544554455446</v>
      </c>
      <c r="D63" s="9">
        <f t="shared" si="3"/>
        <v>-0.99780926123387692</v>
      </c>
    </row>
    <row r="64" spans="1:4" ht="15" x14ac:dyDescent="0.2">
      <c r="A64" s="11">
        <v>1966</v>
      </c>
      <c r="B64" s="10">
        <v>13.5</v>
      </c>
      <c r="C64" s="85">
        <f t="shared" si="2"/>
        <v>14.75544554455446</v>
      </c>
      <c r="D64" s="9">
        <f t="shared" si="3"/>
        <v>-0.59478739254421886</v>
      </c>
    </row>
    <row r="65" spans="1:4" ht="15" x14ac:dyDescent="0.2">
      <c r="A65" s="11">
        <v>1967</v>
      </c>
      <c r="B65" s="10">
        <v>12.5</v>
      </c>
      <c r="C65" s="85">
        <f t="shared" si="2"/>
        <v>14.75544554455446</v>
      </c>
      <c r="D65" s="9">
        <f t="shared" si="3"/>
        <v>0.35507926184799732</v>
      </c>
    </row>
    <row r="66" spans="1:4" ht="15" x14ac:dyDescent="0.2">
      <c r="A66" s="11">
        <v>1968</v>
      </c>
      <c r="B66" s="10">
        <v>12.3</v>
      </c>
      <c r="C66" s="85">
        <f t="shared" si="2"/>
        <v>14.75544554455446</v>
      </c>
      <c r="D66" s="9">
        <f t="shared" si="3"/>
        <v>0.97848768042907863</v>
      </c>
    </row>
    <row r="67" spans="1:4" ht="15" x14ac:dyDescent="0.2">
      <c r="A67" s="11">
        <v>1969</v>
      </c>
      <c r="B67" s="10">
        <v>12.7</v>
      </c>
      <c r="C67" s="85">
        <f t="shared" si="2"/>
        <v>14.75544554455446</v>
      </c>
      <c r="D67" s="9">
        <f t="shared" si="3"/>
        <v>0.70227903815079984</v>
      </c>
    </row>
    <row r="68" spans="1:4" ht="15" x14ac:dyDescent="0.2">
      <c r="A68" s="11">
        <v>1970</v>
      </c>
      <c r="B68" s="10">
        <v>13.1</v>
      </c>
      <c r="C68" s="85">
        <f t="shared" si="2"/>
        <v>14.75544554455446</v>
      </c>
      <c r="D68" s="9">
        <f t="shared" si="3"/>
        <v>-0.21960171307760579</v>
      </c>
    </row>
    <row r="69" spans="1:4" ht="15" x14ac:dyDescent="0.2">
      <c r="A69" s="11">
        <v>1971</v>
      </c>
      <c r="B69" s="10">
        <v>13.5</v>
      </c>
      <c r="C69" s="85">
        <f t="shared" si="2"/>
        <v>14.75544554455446</v>
      </c>
      <c r="D69" s="9">
        <f t="shared" si="3"/>
        <v>-0.93958166204764793</v>
      </c>
    </row>
    <row r="70" spans="1:4" ht="15" x14ac:dyDescent="0.2">
      <c r="A70" s="11">
        <v>1972</v>
      </c>
      <c r="B70" s="10">
        <v>13.2</v>
      </c>
      <c r="C70" s="85">
        <f t="shared" si="2"/>
        <v>14.75544554455446</v>
      </c>
      <c r="D70" s="9">
        <f t="shared" si="3"/>
        <v>-0.79571456403392093</v>
      </c>
    </row>
    <row r="71" spans="1:4" ht="15" x14ac:dyDescent="0.2">
      <c r="A71" s="11">
        <v>1973</v>
      </c>
      <c r="B71" s="10">
        <v>14.2</v>
      </c>
      <c r="C71" s="85">
        <f t="shared" si="2"/>
        <v>14.75544554455446</v>
      </c>
      <c r="D71" s="9">
        <f t="shared" si="3"/>
        <v>7.9728834526869935E-2</v>
      </c>
    </row>
    <row r="72" spans="1:4" ht="15" x14ac:dyDescent="0.2">
      <c r="A72" s="11">
        <v>1974</v>
      </c>
      <c r="B72" s="10">
        <v>14.4</v>
      </c>
      <c r="C72" s="85">
        <f t="shared" si="2"/>
        <v>14.75544554455446</v>
      </c>
      <c r="D72" s="9">
        <f t="shared" si="3"/>
        <v>0.88186991031201534</v>
      </c>
    </row>
    <row r="73" spans="1:4" ht="15" x14ac:dyDescent="0.2">
      <c r="A73" s="11">
        <v>1975</v>
      </c>
      <c r="B73" s="10">
        <v>14.1</v>
      </c>
      <c r="C73" s="85">
        <f t="shared" si="2"/>
        <v>14.75544554455446</v>
      </c>
      <c r="D73" s="9">
        <f t="shared" si="3"/>
        <v>0.87322385750775289</v>
      </c>
    </row>
    <row r="74" spans="1:4" ht="15" x14ac:dyDescent="0.2">
      <c r="A74" s="11">
        <v>1976</v>
      </c>
      <c r="B74" s="10">
        <v>14.2</v>
      </c>
      <c r="C74" s="85">
        <f t="shared" si="2"/>
        <v>14.75544554455446</v>
      </c>
      <c r="D74" s="9">
        <f t="shared" si="3"/>
        <v>6.1739817189006237E-2</v>
      </c>
    </row>
    <row r="75" spans="1:4" ht="15" x14ac:dyDescent="0.2">
      <c r="A75" s="11">
        <v>1977</v>
      </c>
      <c r="B75" s="10">
        <v>13.6</v>
      </c>
      <c r="C75" s="85">
        <f t="shared" si="2"/>
        <v>14.75544554455446</v>
      </c>
      <c r="D75" s="9">
        <f t="shared" si="3"/>
        <v>-0.806507526325558</v>
      </c>
    </row>
    <row r="76" spans="1:4" ht="15" x14ac:dyDescent="0.2">
      <c r="A76" s="11">
        <v>1978</v>
      </c>
      <c r="B76" s="10">
        <v>13.7</v>
      </c>
      <c r="C76" s="85">
        <f t="shared" si="2"/>
        <v>14.75544554455446</v>
      </c>
      <c r="D76" s="9">
        <f t="shared" si="3"/>
        <v>-0.93325556953642297</v>
      </c>
    </row>
    <row r="77" spans="1:4" ht="15" x14ac:dyDescent="0.2">
      <c r="A77" s="11">
        <v>1979</v>
      </c>
      <c r="B77" s="10">
        <v>13.9</v>
      </c>
      <c r="C77" s="85">
        <f t="shared" ref="C77:C108" si="4">AVERAGE(B$13:B$113)</f>
        <v>14.75544554455446</v>
      </c>
      <c r="D77" s="9">
        <f t="shared" ref="D77:D113" si="5">(D$7*SIN((A77+D$9)*D$8))+D$6</f>
        <v>-0.2019727460440687</v>
      </c>
    </row>
    <row r="78" spans="1:4" ht="15" x14ac:dyDescent="0.2">
      <c r="A78" s="11">
        <v>1980</v>
      </c>
      <c r="B78" s="10">
        <v>14.2</v>
      </c>
      <c r="C78" s="85">
        <f t="shared" si="4"/>
        <v>14.75544554455446</v>
      </c>
      <c r="D78" s="9">
        <f t="shared" si="5"/>
        <v>0.71500288871616191</v>
      </c>
    </row>
    <row r="79" spans="1:4" ht="15" x14ac:dyDescent="0.2">
      <c r="A79" s="11">
        <v>1981</v>
      </c>
      <c r="B79" s="10">
        <v>13.7</v>
      </c>
      <c r="C79" s="85">
        <f t="shared" si="4"/>
        <v>14.75544554455446</v>
      </c>
      <c r="D79" s="9">
        <f t="shared" si="5"/>
        <v>0.97460816499551506</v>
      </c>
    </row>
    <row r="80" spans="1:4" ht="15" x14ac:dyDescent="0.2">
      <c r="A80" s="11">
        <v>1982</v>
      </c>
      <c r="B80" s="10">
        <v>14</v>
      </c>
      <c r="C80" s="85">
        <f t="shared" si="4"/>
        <v>14.75544554455446</v>
      </c>
      <c r="D80" s="9">
        <f t="shared" si="5"/>
        <v>0.33816318901382442</v>
      </c>
    </row>
    <row r="81" spans="1:4" ht="15" x14ac:dyDescent="0.2">
      <c r="A81" s="11">
        <v>1983</v>
      </c>
      <c r="B81" s="10">
        <v>14.5</v>
      </c>
      <c r="C81" s="85">
        <f t="shared" si="4"/>
        <v>14.75544554455446</v>
      </c>
      <c r="D81" s="9">
        <f t="shared" si="5"/>
        <v>-0.60918746342772923</v>
      </c>
    </row>
    <row r="82" spans="1:4" ht="15" x14ac:dyDescent="0.2">
      <c r="A82" s="11">
        <v>1984</v>
      </c>
      <c r="B82" s="10">
        <v>15.5</v>
      </c>
      <c r="C82" s="85">
        <f t="shared" si="4"/>
        <v>14.75544554455446</v>
      </c>
      <c r="D82" s="9">
        <f t="shared" si="5"/>
        <v>-0.99645397140575476</v>
      </c>
    </row>
    <row r="83" spans="1:4" ht="15" x14ac:dyDescent="0.2">
      <c r="A83" s="11">
        <v>1985</v>
      </c>
      <c r="B83" s="10">
        <v>16</v>
      </c>
      <c r="C83" s="85">
        <f t="shared" si="4"/>
        <v>14.75544554455446</v>
      </c>
      <c r="D83" s="9">
        <f t="shared" si="5"/>
        <v>-0.46758529345625999</v>
      </c>
    </row>
    <row r="84" spans="1:4" ht="15" x14ac:dyDescent="0.2">
      <c r="A84" s="11">
        <v>1986</v>
      </c>
      <c r="B84" s="10">
        <v>17.100000000000001</v>
      </c>
      <c r="C84" s="85">
        <f t="shared" si="4"/>
        <v>14.75544554455446</v>
      </c>
      <c r="D84" s="9">
        <f t="shared" si="5"/>
        <v>0.4911791469168586</v>
      </c>
    </row>
    <row r="85" spans="1:4" ht="15" x14ac:dyDescent="0.2">
      <c r="A85" s="11">
        <v>1987</v>
      </c>
      <c r="B85" s="10">
        <v>18.3</v>
      </c>
      <c r="C85" s="85">
        <f t="shared" si="4"/>
        <v>14.75544554455446</v>
      </c>
      <c r="D85" s="9">
        <f t="shared" si="5"/>
        <v>0.99835574480330891</v>
      </c>
    </row>
    <row r="86" spans="1:4" ht="15" x14ac:dyDescent="0.2">
      <c r="A86" s="11">
        <v>1988</v>
      </c>
      <c r="B86" s="10">
        <v>17.899999999999999</v>
      </c>
      <c r="C86" s="85">
        <f t="shared" si="4"/>
        <v>14.75544554455446</v>
      </c>
      <c r="D86" s="9">
        <f t="shared" si="5"/>
        <v>0.58764867507100516</v>
      </c>
    </row>
    <row r="87" spans="1:4" ht="15" x14ac:dyDescent="0.2">
      <c r="A87" s="11">
        <v>1989</v>
      </c>
      <c r="B87" s="10">
        <v>17.2</v>
      </c>
      <c r="C87" s="85">
        <f t="shared" si="4"/>
        <v>14.75544554455446</v>
      </c>
      <c r="D87" s="9">
        <f t="shared" si="5"/>
        <v>-0.36333987644086641</v>
      </c>
    </row>
    <row r="88" spans="1:4" ht="15" x14ac:dyDescent="0.2">
      <c r="A88" s="11">
        <v>1990</v>
      </c>
      <c r="B88" s="10">
        <v>16.5</v>
      </c>
      <c r="C88" s="85">
        <f t="shared" si="4"/>
        <v>14.75544554455446</v>
      </c>
      <c r="D88" s="9">
        <f t="shared" si="5"/>
        <v>-0.98027542118069533</v>
      </c>
    </row>
    <row r="89" spans="1:4" ht="15" x14ac:dyDescent="0.2">
      <c r="A89" s="11">
        <v>1991</v>
      </c>
      <c r="B89" s="10">
        <v>16.7</v>
      </c>
      <c r="C89" s="85">
        <f t="shared" si="4"/>
        <v>14.75544554455446</v>
      </c>
      <c r="D89" s="9">
        <f t="shared" si="5"/>
        <v>-0.69595026445871666</v>
      </c>
    </row>
    <row r="90" spans="1:4" ht="15" x14ac:dyDescent="0.2">
      <c r="A90" s="11">
        <v>1992</v>
      </c>
      <c r="B90" s="10">
        <v>16.100000000000001</v>
      </c>
      <c r="C90" s="85">
        <f t="shared" si="4"/>
        <v>14.75544554455446</v>
      </c>
      <c r="D90" s="9">
        <f t="shared" si="5"/>
        <v>0.22822835586752283</v>
      </c>
    </row>
    <row r="91" spans="1:4" ht="15" x14ac:dyDescent="0.2">
      <c r="A91" s="11">
        <v>1993</v>
      </c>
      <c r="B91" s="10">
        <v>15.6</v>
      </c>
      <c r="C91" s="85">
        <f t="shared" si="4"/>
        <v>14.75544554455446</v>
      </c>
      <c r="D91" s="9">
        <f t="shared" si="5"/>
        <v>0.94257487833815057</v>
      </c>
    </row>
    <row r="92" spans="1:4" ht="15" x14ac:dyDescent="0.2">
      <c r="A92" s="11">
        <v>1994</v>
      </c>
      <c r="B92" s="10">
        <v>14.2</v>
      </c>
      <c r="C92" s="85">
        <f t="shared" si="4"/>
        <v>14.75544554455446</v>
      </c>
      <c r="D92" s="9">
        <f t="shared" si="5"/>
        <v>0.7903224045714452</v>
      </c>
    </row>
    <row r="93" spans="1:4" ht="15" x14ac:dyDescent="0.2">
      <c r="A93" s="11">
        <v>1995</v>
      </c>
      <c r="B93" s="10">
        <v>14</v>
      </c>
      <c r="C93" s="85">
        <f t="shared" si="4"/>
        <v>14.75544554455446</v>
      </c>
      <c r="D93" s="9">
        <f t="shared" si="5"/>
        <v>-8.8548843199741267E-2</v>
      </c>
    </row>
    <row r="94" spans="1:4" ht="15" x14ac:dyDescent="0.2">
      <c r="A94" s="11">
        <v>1996</v>
      </c>
      <c r="B94" s="10">
        <v>13.4</v>
      </c>
      <c r="C94" s="85">
        <f t="shared" si="4"/>
        <v>14.75544554455446</v>
      </c>
      <c r="D94" s="9">
        <f t="shared" si="5"/>
        <v>-0.88600869289699835</v>
      </c>
    </row>
    <row r="95" spans="1:4" ht="15" x14ac:dyDescent="0.2">
      <c r="A95" s="11">
        <v>1997</v>
      </c>
      <c r="B95" s="10">
        <v>13.8</v>
      </c>
      <c r="C95" s="85">
        <f t="shared" si="4"/>
        <v>14.75544554455446</v>
      </c>
      <c r="D95" s="9">
        <f t="shared" si="5"/>
        <v>-0.86887623638318801</v>
      </c>
    </row>
    <row r="96" spans="1:4" ht="15" x14ac:dyDescent="0.2">
      <c r="A96" s="11">
        <v>1998</v>
      </c>
      <c r="B96" s="10">
        <v>14.4</v>
      </c>
      <c r="C96" s="85">
        <f t="shared" si="4"/>
        <v>14.75544554455446</v>
      </c>
      <c r="D96" s="9">
        <f t="shared" si="5"/>
        <v>-5.2902975166736345E-2</v>
      </c>
    </row>
    <row r="97" spans="1:4" ht="15" x14ac:dyDescent="0.2">
      <c r="A97" s="11">
        <v>1999</v>
      </c>
      <c r="B97" s="10">
        <v>15</v>
      </c>
      <c r="C97" s="85">
        <f t="shared" si="4"/>
        <v>14.75544554455446</v>
      </c>
      <c r="D97" s="9">
        <f t="shared" si="5"/>
        <v>0.8117090374434428</v>
      </c>
    </row>
    <row r="98" spans="1:4" ht="15" x14ac:dyDescent="0.2">
      <c r="A98" s="11">
        <v>2000</v>
      </c>
      <c r="B98" s="10">
        <v>15.1</v>
      </c>
      <c r="C98" s="85">
        <f t="shared" si="4"/>
        <v>14.75544554455446</v>
      </c>
      <c r="D98" s="9">
        <f t="shared" si="5"/>
        <v>0.93003950441613703</v>
      </c>
    </row>
    <row r="99" spans="1:4" ht="15" x14ac:dyDescent="0.2">
      <c r="A99" s="11">
        <v>2001</v>
      </c>
      <c r="B99" s="10">
        <v>15</v>
      </c>
      <c r="C99" s="85">
        <f t="shared" si="4"/>
        <v>14.75544554455446</v>
      </c>
      <c r="D99" s="9">
        <f t="shared" si="5"/>
        <v>0.19329594012555862</v>
      </c>
    </row>
    <row r="100" spans="1:4" ht="15" x14ac:dyDescent="0.2">
      <c r="A100" s="11">
        <v>2002</v>
      </c>
      <c r="B100" s="10">
        <v>14.4</v>
      </c>
      <c r="C100" s="85">
        <f t="shared" si="4"/>
        <v>14.75544554455446</v>
      </c>
      <c r="D100" s="9">
        <f t="shared" si="5"/>
        <v>-0.72116302008655864</v>
      </c>
    </row>
    <row r="101" spans="1:4" ht="15" x14ac:dyDescent="0.2">
      <c r="A101" s="11">
        <v>2003</v>
      </c>
      <c r="B101" s="10">
        <v>13.6</v>
      </c>
      <c r="C101" s="85">
        <f t="shared" si="4"/>
        <v>14.75544554455446</v>
      </c>
      <c r="D101" s="9">
        <f t="shared" si="5"/>
        <v>-0.97258802544475698</v>
      </c>
    </row>
    <row r="102" spans="1:4" ht="15" x14ac:dyDescent="0.2">
      <c r="A102" s="11">
        <v>2004</v>
      </c>
      <c r="B102" s="10">
        <v>13.6</v>
      </c>
      <c r="C102" s="85">
        <f t="shared" si="4"/>
        <v>14.75544554455446</v>
      </c>
      <c r="D102" s="9">
        <f t="shared" si="5"/>
        <v>-0.32982008552852765</v>
      </c>
    </row>
    <row r="103" spans="1:4" ht="15" x14ac:dyDescent="0.2">
      <c r="A103" s="11">
        <v>2005</v>
      </c>
      <c r="B103" s="10">
        <v>13.3</v>
      </c>
      <c r="C103" s="85">
        <f t="shared" si="4"/>
        <v>14.75544554455446</v>
      </c>
      <c r="D103" s="9">
        <f t="shared" si="5"/>
        <v>0.61618291997937591</v>
      </c>
    </row>
    <row r="104" spans="1:4" ht="15" x14ac:dyDescent="0.2">
      <c r="A104" s="11">
        <v>2006</v>
      </c>
      <c r="B104" s="10">
        <v>13.2</v>
      </c>
      <c r="C104" s="85">
        <f t="shared" si="4"/>
        <v>14.75544554455446</v>
      </c>
      <c r="D104" s="9">
        <f t="shared" si="5"/>
        <v>0.99567019053136807</v>
      </c>
    </row>
    <row r="105" spans="1:4" ht="15" x14ac:dyDescent="0.2">
      <c r="A105" s="11">
        <v>2007</v>
      </c>
      <c r="B105" s="10">
        <v>12.2</v>
      </c>
      <c r="C105" s="85">
        <f t="shared" si="4"/>
        <v>14.75544554455446</v>
      </c>
      <c r="D105" s="9">
        <f t="shared" si="5"/>
        <v>0.45974287967716049</v>
      </c>
    </row>
    <row r="106" spans="1:4" ht="15" x14ac:dyDescent="0.2">
      <c r="A106" s="11">
        <v>2008</v>
      </c>
      <c r="B106" s="10">
        <v>12.2</v>
      </c>
      <c r="C106" s="85">
        <f t="shared" si="4"/>
        <v>14.75544554455446</v>
      </c>
      <c r="D106" s="9">
        <f t="shared" si="5"/>
        <v>-0.49886991453931101</v>
      </c>
    </row>
    <row r="107" spans="1:4" ht="15" x14ac:dyDescent="0.2">
      <c r="A107" s="11">
        <v>2009</v>
      </c>
      <c r="B107" s="10">
        <v>12</v>
      </c>
      <c r="C107" s="85">
        <f t="shared" si="4"/>
        <v>14.75544554455446</v>
      </c>
      <c r="D107" s="9">
        <f t="shared" si="5"/>
        <v>-0.99882400998482357</v>
      </c>
    </row>
    <row r="108" spans="1:4" ht="15" x14ac:dyDescent="0.2">
      <c r="A108" s="11">
        <v>2010</v>
      </c>
      <c r="B108" s="10">
        <v>12.2</v>
      </c>
      <c r="C108" s="85">
        <f t="shared" si="4"/>
        <v>14.75544554455446</v>
      </c>
      <c r="D108" s="9">
        <f t="shared" si="5"/>
        <v>-0.58046391696321298</v>
      </c>
    </row>
    <row r="109" spans="1:4" ht="15" x14ac:dyDescent="0.2">
      <c r="A109" s="11">
        <v>2011</v>
      </c>
      <c r="B109" s="10">
        <v>13.2</v>
      </c>
      <c r="C109" s="85">
        <f t="shared" ref="C109:C113" si="6">AVERAGE(B$13:B$113)</f>
        <v>14.75544554455446</v>
      </c>
      <c r="D109" s="9">
        <f t="shared" si="5"/>
        <v>0.3715720243678709</v>
      </c>
    </row>
    <row r="110" spans="1:4" ht="15" x14ac:dyDescent="0.2">
      <c r="A110" s="11">
        <v>2012</v>
      </c>
      <c r="B110" s="10">
        <v>13.3</v>
      </c>
      <c r="C110" s="85">
        <f t="shared" si="6"/>
        <v>14.75544554455446</v>
      </c>
      <c r="D110" s="9">
        <f t="shared" si="5"/>
        <v>0.98198636008731943</v>
      </c>
    </row>
    <row r="111" spans="1:4" ht="15" x14ac:dyDescent="0.2">
      <c r="A111" s="11">
        <v>2013</v>
      </c>
      <c r="B111" s="10">
        <v>13.2</v>
      </c>
      <c r="C111" s="85">
        <f t="shared" si="6"/>
        <v>14.75544554455446</v>
      </c>
      <c r="D111" s="9">
        <f t="shared" si="5"/>
        <v>0.68956696500460923</v>
      </c>
    </row>
    <row r="112" spans="1:4" ht="15" x14ac:dyDescent="0.2">
      <c r="A112" s="11">
        <v>2014</v>
      </c>
      <c r="B112" s="10">
        <v>13.7</v>
      </c>
      <c r="C112" s="85">
        <f t="shared" si="6"/>
        <v>14.75544554455446</v>
      </c>
      <c r="D112" s="9">
        <f t="shared" si="5"/>
        <v>-0.2368371176023491</v>
      </c>
    </row>
    <row r="113" spans="1:4" ht="15" x14ac:dyDescent="0.2">
      <c r="A113" s="11">
        <v>2015</v>
      </c>
      <c r="B113" s="10">
        <v>13.3</v>
      </c>
      <c r="C113" s="85">
        <f t="shared" si="6"/>
        <v>14.75544554455446</v>
      </c>
      <c r="D113" s="9">
        <f t="shared" si="5"/>
        <v>-0.9454942465160352</v>
      </c>
    </row>
    <row r="114" spans="1:4" ht="15" x14ac:dyDescent="0.2">
      <c r="A114" s="11">
        <v>2016</v>
      </c>
      <c r="B114" s="10">
        <v>13.9</v>
      </c>
      <c r="C114" s="85">
        <f t="shared" ref="C114:C123" si="7">AVERAGE(B$13:B$113)</f>
        <v>14.75544554455446</v>
      </c>
      <c r="D114" s="9">
        <f t="shared" ref="D114:D123" si="8">(D$7*SIN((A114+D$9)*D$8))+D$6</f>
        <v>-0.78486832555299724</v>
      </c>
    </row>
    <row r="115" spans="1:4" ht="15" x14ac:dyDescent="0.2">
      <c r="A115" s="11">
        <v>2017</v>
      </c>
      <c r="B115" s="10">
        <v>13.5</v>
      </c>
      <c r="C115" s="85">
        <f t="shared" si="7"/>
        <v>14.75544554455446</v>
      </c>
      <c r="D115" s="9">
        <f t="shared" si="8"/>
        <v>9.7361914317734902E-2</v>
      </c>
    </row>
    <row r="116" spans="1:4" ht="15" x14ac:dyDescent="0.2">
      <c r="A116" s="11">
        <v>2018</v>
      </c>
      <c r="B116" s="10">
        <v>14.1</v>
      </c>
      <c r="C116" s="85">
        <f t="shared" si="7"/>
        <v>14.75544554455446</v>
      </c>
      <c r="D116" s="9">
        <f t="shared" si="8"/>
        <v>0.89007805917221405</v>
      </c>
    </row>
    <row r="117" spans="1:4" ht="15" x14ac:dyDescent="0.2">
      <c r="A117" s="11">
        <v>2019</v>
      </c>
      <c r="B117" s="10">
        <v>14.9</v>
      </c>
      <c r="C117" s="85">
        <f t="shared" si="7"/>
        <v>14.75544554455446</v>
      </c>
      <c r="D117" s="9">
        <f t="shared" si="8"/>
        <v>0.86446054122903659</v>
      </c>
    </row>
    <row r="118" spans="1:4" ht="15" x14ac:dyDescent="0.2">
      <c r="A118" s="11">
        <v>2020</v>
      </c>
      <c r="B118" s="10">
        <v>14.7</v>
      </c>
      <c r="C118" s="85">
        <f t="shared" si="7"/>
        <v>14.75544554455446</v>
      </c>
      <c r="D118" s="9">
        <f t="shared" si="8"/>
        <v>4.4061988343923039E-2</v>
      </c>
    </row>
    <row r="119" spans="1:4" ht="15" x14ac:dyDescent="0.2">
      <c r="A119" s="11">
        <v>2021</v>
      </c>
      <c r="B119" s="10">
        <v>15.1</v>
      </c>
      <c r="C119" s="85">
        <f t="shared" si="7"/>
        <v>14.75544554455446</v>
      </c>
      <c r="D119" s="9">
        <f t="shared" si="8"/>
        <v>-0.81684695342232316</v>
      </c>
    </row>
    <row r="120" spans="1:4" ht="15" x14ac:dyDescent="0.2">
      <c r="A120" s="11">
        <v>2022</v>
      </c>
      <c r="B120" s="10"/>
      <c r="C120" s="85">
        <f t="shared" si="7"/>
        <v>14.75544554455446</v>
      </c>
      <c r="D120" s="9">
        <f t="shared" si="8"/>
        <v>-0.92675057329481536</v>
      </c>
    </row>
    <row r="121" spans="1:4" ht="15" x14ac:dyDescent="0.2">
      <c r="A121" s="11">
        <v>2023</v>
      </c>
      <c r="B121" s="10"/>
      <c r="C121" s="85">
        <f t="shared" si="7"/>
        <v>14.75544554455446</v>
      </c>
      <c r="D121" s="9">
        <f t="shared" si="8"/>
        <v>-0.18460399000929509</v>
      </c>
    </row>
    <row r="122" spans="1:4" ht="15" x14ac:dyDescent="0.2">
      <c r="A122" s="11">
        <v>2024</v>
      </c>
      <c r="B122" s="10"/>
      <c r="C122" s="85">
        <f t="shared" si="7"/>
        <v>14.75544554455446</v>
      </c>
      <c r="D122" s="9">
        <f t="shared" si="8"/>
        <v>0.72726665034585303</v>
      </c>
    </row>
    <row r="123" spans="1:4" ht="15" x14ac:dyDescent="0.2">
      <c r="A123" s="11">
        <v>2025</v>
      </c>
      <c r="B123" s="10"/>
      <c r="C123" s="85">
        <f t="shared" si="7"/>
        <v>14.75544554455446</v>
      </c>
      <c r="D123" s="9">
        <f t="shared" si="8"/>
        <v>0.97049168633502003</v>
      </c>
    </row>
    <row r="124" spans="1:4" ht="15" x14ac:dyDescent="0.2">
      <c r="A124" s="11"/>
      <c r="B124" s="10"/>
    </row>
    <row r="125" spans="1:4" ht="15" x14ac:dyDescent="0.2">
      <c r="A125" s="11"/>
      <c r="B125" s="10"/>
    </row>
    <row r="126" spans="1:4" ht="15" x14ac:dyDescent="0.2">
      <c r="A126" s="11"/>
      <c r="B126" s="10"/>
    </row>
    <row r="127" spans="1:4" ht="15" x14ac:dyDescent="0.2">
      <c r="A127" s="11"/>
      <c r="B127" s="10"/>
    </row>
    <row r="128" spans="1:4" ht="15" x14ac:dyDescent="0.2">
      <c r="A128" s="11"/>
      <c r="B128" s="10"/>
    </row>
    <row r="129" spans="1:2" ht="15" x14ac:dyDescent="0.2">
      <c r="A129" s="11"/>
      <c r="B129" s="10"/>
    </row>
    <row r="130" spans="1:2" ht="15" x14ac:dyDescent="0.2">
      <c r="A130" s="11"/>
      <c r="B130" s="10"/>
    </row>
    <row r="131" spans="1:2" ht="15" x14ac:dyDescent="0.2">
      <c r="A131" s="11"/>
      <c r="B131" s="10"/>
    </row>
    <row r="132" spans="1:2" ht="15" x14ac:dyDescent="0.2">
      <c r="A132" s="11"/>
      <c r="B132" s="10"/>
    </row>
    <row r="133" spans="1:2" ht="15" x14ac:dyDescent="0.2">
      <c r="A133" s="11"/>
      <c r="B133" s="10"/>
    </row>
  </sheetData>
  <hyperlinks>
    <hyperlink ref="A2" r:id="rId1" display="https://serc.carleton.edu/trex/students/labs/lab4_1.html" xr:uid="{0E164EDF-DF60-42DE-A602-ACF40B6BFA56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AC115"/>
  <sheetViews>
    <sheetView workbookViewId="0"/>
  </sheetViews>
  <sheetFormatPr defaultRowHeight="12.75" x14ac:dyDescent="0.2"/>
  <cols>
    <col min="1" max="28" width="9.140625" style="8"/>
    <col min="29" max="16384" width="9.140625" style="7"/>
  </cols>
  <sheetData>
    <row r="1" spans="1:29" customFormat="1" ht="18" x14ac:dyDescent="0.25">
      <c r="A1" s="23" t="s">
        <v>49</v>
      </c>
      <c r="B1" s="20"/>
      <c r="C1" s="20"/>
      <c r="D1" s="20"/>
      <c r="E1" s="8"/>
      <c r="F1" s="2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customFormat="1" ht="15.75" x14ac:dyDescent="0.25">
      <c r="A2" s="22"/>
      <c r="B2" s="20"/>
      <c r="C2" s="20"/>
      <c r="D2" s="20"/>
      <c r="E2" s="8"/>
      <c r="F2" s="20"/>
      <c r="G2" s="13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x14ac:dyDescent="0.25">
      <c r="A3" s="22" t="s">
        <v>26</v>
      </c>
      <c r="B3" s="20"/>
      <c r="C3" s="20"/>
      <c r="D3" s="20"/>
    </row>
    <row r="4" spans="1:29" ht="16.5" thickBot="1" x14ac:dyDescent="0.3">
      <c r="A4" s="22"/>
      <c r="B4" s="20"/>
      <c r="C4" s="20"/>
      <c r="D4" s="20"/>
    </row>
    <row r="5" spans="1:29" ht="15.75" thickBot="1" x14ac:dyDescent="0.25">
      <c r="A5" s="20"/>
      <c r="B5" s="20"/>
      <c r="C5" s="19" t="s">
        <v>15</v>
      </c>
      <c r="D5" s="21">
        <v>0</v>
      </c>
    </row>
    <row r="6" spans="1:29" ht="15.75" thickBot="1" x14ac:dyDescent="0.25">
      <c r="A6" s="20"/>
      <c r="B6" s="20"/>
      <c r="C6" s="19" t="s">
        <v>13</v>
      </c>
      <c r="D6" s="21">
        <v>1</v>
      </c>
    </row>
    <row r="7" spans="1:29" ht="15.75" thickBot="1" x14ac:dyDescent="0.25">
      <c r="A7" s="20"/>
      <c r="B7" s="19"/>
      <c r="C7" s="19" t="s">
        <v>25</v>
      </c>
      <c r="D7" s="21">
        <v>1</v>
      </c>
      <c r="E7" s="15"/>
    </row>
    <row r="8" spans="1:29" ht="15.75" thickBot="1" x14ac:dyDescent="0.25">
      <c r="A8" s="20"/>
      <c r="B8" s="19"/>
      <c r="C8" s="19" t="s">
        <v>14</v>
      </c>
      <c r="D8" s="21">
        <v>0</v>
      </c>
      <c r="E8" s="15"/>
    </row>
    <row r="9" spans="1:29" ht="15" x14ac:dyDescent="0.2">
      <c r="A9" s="20"/>
      <c r="B9" s="19"/>
      <c r="C9" s="19"/>
      <c r="D9" s="18"/>
      <c r="E9" s="15"/>
    </row>
    <row r="10" spans="1:29" ht="15.75" x14ac:dyDescent="0.25">
      <c r="A10" s="16" t="s">
        <v>16</v>
      </c>
      <c r="B10" s="16" t="s">
        <v>17</v>
      </c>
      <c r="C10" s="17" t="s">
        <v>20</v>
      </c>
      <c r="D10" s="16" t="s">
        <v>18</v>
      </c>
      <c r="F10" s="15"/>
    </row>
    <row r="11" spans="1:29" ht="15.75" x14ac:dyDescent="0.25">
      <c r="A11" s="14" t="s">
        <v>19</v>
      </c>
      <c r="B11" s="14" t="s">
        <v>20</v>
      </c>
      <c r="C11" s="14" t="s">
        <v>21</v>
      </c>
      <c r="D11" s="14" t="s">
        <v>24</v>
      </c>
    </row>
    <row r="12" spans="1:29" ht="15" x14ac:dyDescent="0.2">
      <c r="A12" s="11">
        <v>1922</v>
      </c>
      <c r="B12" s="10">
        <v>643.5</v>
      </c>
      <c r="C12" s="10">
        <f>AVERAGE(B$12:B$110)</f>
        <v>650.31681782045212</v>
      </c>
      <c r="D12" s="9">
        <f t="shared" ref="D12:D43" si="0">(D$6*SIN((A12-D$8)*D$7))+D$5</f>
        <v>-0.60892447204347677</v>
      </c>
    </row>
    <row r="13" spans="1:29" ht="15" x14ac:dyDescent="0.2">
      <c r="A13" s="11">
        <v>1923</v>
      </c>
      <c r="B13" s="10">
        <v>642.62121212121212</v>
      </c>
      <c r="C13" s="10">
        <f t="shared" ref="C13:C76" si="1">AVERAGE(B$12:B$110)</f>
        <v>650.31681782045212</v>
      </c>
      <c r="D13" s="9">
        <f t="shared" si="0"/>
        <v>0.3384752236286922</v>
      </c>
    </row>
    <row r="14" spans="1:29" ht="15" x14ac:dyDescent="0.2">
      <c r="A14" s="11">
        <v>1924</v>
      </c>
      <c r="B14" s="10">
        <v>706.90303030303028</v>
      </c>
      <c r="C14" s="10">
        <f t="shared" si="1"/>
        <v>650.31681782045212</v>
      </c>
      <c r="D14" s="9">
        <f t="shared" si="0"/>
        <v>0.97468235965511008</v>
      </c>
    </row>
    <row r="15" spans="1:29" ht="15" x14ac:dyDescent="0.2">
      <c r="A15" s="11">
        <v>1925</v>
      </c>
      <c r="B15" s="10">
        <v>680.46764705882356</v>
      </c>
      <c r="C15" s="10">
        <f t="shared" si="1"/>
        <v>650.31681782045212</v>
      </c>
      <c r="D15" s="9">
        <f t="shared" si="0"/>
        <v>0.71477102919261859</v>
      </c>
    </row>
    <row r="16" spans="1:29" ht="15" x14ac:dyDescent="0.2">
      <c r="A16" s="11">
        <v>1926</v>
      </c>
      <c r="B16" s="10">
        <v>658.62571428571403</v>
      </c>
      <c r="C16" s="10">
        <f t="shared" si="1"/>
        <v>650.31681782045212</v>
      </c>
      <c r="D16" s="9">
        <f t="shared" si="0"/>
        <v>-0.20229748917407953</v>
      </c>
    </row>
    <row r="17" spans="1:5" ht="15" x14ac:dyDescent="0.2">
      <c r="A17" s="11">
        <v>1927</v>
      </c>
      <c r="B17" s="10">
        <v>602.5</v>
      </c>
      <c r="C17" s="10">
        <f t="shared" si="1"/>
        <v>650.31681782045212</v>
      </c>
      <c r="D17" s="9">
        <f t="shared" si="0"/>
        <v>-0.93337462893679901</v>
      </c>
    </row>
    <row r="18" spans="1:5" ht="15" x14ac:dyDescent="0.2">
      <c r="A18" s="11">
        <v>1928</v>
      </c>
      <c r="B18" s="10">
        <v>748.42</v>
      </c>
      <c r="C18" s="10">
        <f t="shared" si="1"/>
        <v>650.31681782045212</v>
      </c>
      <c r="D18" s="9">
        <f t="shared" si="0"/>
        <v>-0.80631143933266403</v>
      </c>
    </row>
    <row r="19" spans="1:5" ht="15" x14ac:dyDescent="0.2">
      <c r="A19" s="11">
        <v>1929</v>
      </c>
      <c r="B19" s="10">
        <v>723.66969696969693</v>
      </c>
      <c r="C19" s="10">
        <f t="shared" si="1"/>
        <v>650.31681782045212</v>
      </c>
      <c r="D19" s="9">
        <f t="shared" si="0"/>
        <v>6.2070769098204942E-2</v>
      </c>
      <c r="E19" s="13"/>
    </row>
    <row r="20" spans="1:5" ht="15" x14ac:dyDescent="0.2">
      <c r="A20" s="11">
        <v>1930</v>
      </c>
      <c r="B20" s="10">
        <v>698.36857142857139</v>
      </c>
      <c r="C20" s="10">
        <f t="shared" si="1"/>
        <v>650.31681782045212</v>
      </c>
      <c r="D20" s="9">
        <f t="shared" si="0"/>
        <v>0.87338539867420206</v>
      </c>
    </row>
    <row r="21" spans="1:5" ht="15" x14ac:dyDescent="0.2">
      <c r="A21" s="11">
        <v>1931</v>
      </c>
      <c r="B21" s="10">
        <v>720.76052631578943</v>
      </c>
      <c r="C21" s="10">
        <f t="shared" si="1"/>
        <v>650.31681782045212</v>
      </c>
      <c r="D21" s="9">
        <f t="shared" si="0"/>
        <v>0.88171352053226681</v>
      </c>
    </row>
    <row r="22" spans="1:5" ht="15" x14ac:dyDescent="0.2">
      <c r="A22" s="11">
        <v>1932</v>
      </c>
      <c r="B22" s="10">
        <v>712.50256410256407</v>
      </c>
      <c r="C22" s="10">
        <f t="shared" si="1"/>
        <v>650.31681782045212</v>
      </c>
      <c r="D22" s="9">
        <f t="shared" si="0"/>
        <v>7.9398297843196158E-2</v>
      </c>
    </row>
    <row r="23" spans="1:5" ht="15" x14ac:dyDescent="0.2">
      <c r="A23" s="11">
        <v>1933</v>
      </c>
      <c r="B23" s="10">
        <v>767.81428571428569</v>
      </c>
      <c r="C23" s="10">
        <f t="shared" si="1"/>
        <v>650.31681782045212</v>
      </c>
      <c r="D23" s="9">
        <f t="shared" si="0"/>
        <v>-0.79591535371889832</v>
      </c>
    </row>
    <row r="24" spans="1:5" ht="15" x14ac:dyDescent="0.2">
      <c r="A24" s="11">
        <v>1934</v>
      </c>
      <c r="B24" s="10">
        <v>635.1512195121951</v>
      </c>
      <c r="C24" s="10">
        <f t="shared" si="1"/>
        <v>650.31681782045212</v>
      </c>
      <c r="D24" s="9">
        <f t="shared" si="0"/>
        <v>-0.93946809962354982</v>
      </c>
    </row>
    <row r="25" spans="1:5" ht="15" x14ac:dyDescent="0.2">
      <c r="A25" s="11">
        <v>1935</v>
      </c>
      <c r="B25" s="10">
        <v>723.14418604651166</v>
      </c>
      <c r="C25" s="10">
        <f t="shared" si="1"/>
        <v>650.31681782045212</v>
      </c>
      <c r="D25" s="9">
        <f t="shared" si="0"/>
        <v>-0.21927820731342798</v>
      </c>
    </row>
    <row r="26" spans="1:5" ht="15" x14ac:dyDescent="0.2">
      <c r="A26" s="11">
        <v>1936</v>
      </c>
      <c r="B26" s="10">
        <v>779.53181818181815</v>
      </c>
      <c r="C26" s="10">
        <f t="shared" si="1"/>
        <v>650.31681782045212</v>
      </c>
      <c r="D26" s="9">
        <f t="shared" si="0"/>
        <v>0.70251505754739563</v>
      </c>
    </row>
    <row r="27" spans="1:5" ht="15" x14ac:dyDescent="0.2">
      <c r="A27" s="11">
        <v>1937</v>
      </c>
      <c r="B27" s="10">
        <v>651.1</v>
      </c>
      <c r="C27" s="10">
        <f t="shared" si="1"/>
        <v>650.31681782045212</v>
      </c>
      <c r="D27" s="9">
        <f t="shared" si="0"/>
        <v>0.97841921831332146</v>
      </c>
    </row>
    <row r="28" spans="1:5" ht="15" x14ac:dyDescent="0.2">
      <c r="A28" s="11">
        <v>1938</v>
      </c>
      <c r="B28" s="10">
        <v>676.5866666666667</v>
      </c>
      <c r="C28" s="10">
        <f t="shared" si="1"/>
        <v>650.31681782045212</v>
      </c>
      <c r="D28" s="9">
        <f t="shared" si="0"/>
        <v>0.3547692619733851</v>
      </c>
    </row>
    <row r="29" spans="1:5" ht="15" x14ac:dyDescent="0.2">
      <c r="A29" s="11">
        <v>1939</v>
      </c>
      <c r="B29" s="10">
        <v>768.12954545454545</v>
      </c>
      <c r="C29" s="10">
        <f t="shared" si="1"/>
        <v>650.31681782045212</v>
      </c>
      <c r="D29" s="9">
        <f t="shared" si="0"/>
        <v>-0.59505391772260519</v>
      </c>
    </row>
    <row r="30" spans="1:5" ht="15" x14ac:dyDescent="0.2">
      <c r="A30" s="11">
        <v>1940</v>
      </c>
      <c r="B30" s="10">
        <v>702.3</v>
      </c>
      <c r="C30" s="10">
        <f t="shared" si="1"/>
        <v>650.31681782045212</v>
      </c>
      <c r="D30" s="9">
        <f t="shared" si="0"/>
        <v>-0.99778726969617282</v>
      </c>
    </row>
    <row r="31" spans="1:5" ht="15" x14ac:dyDescent="0.2">
      <c r="A31" s="11">
        <v>1941</v>
      </c>
      <c r="B31" s="10">
        <v>713.2</v>
      </c>
      <c r="C31" s="10">
        <f t="shared" si="1"/>
        <v>650.31681782045212</v>
      </c>
      <c r="D31" s="9">
        <f t="shared" si="0"/>
        <v>-0.48315960744283004</v>
      </c>
    </row>
    <row r="32" spans="1:5" ht="15" x14ac:dyDescent="0.2">
      <c r="A32" s="11">
        <v>1942</v>
      </c>
      <c r="B32" s="10">
        <v>722.1</v>
      </c>
      <c r="C32" s="10">
        <f t="shared" si="1"/>
        <v>650.31681782045212</v>
      </c>
      <c r="D32" s="9">
        <f t="shared" si="0"/>
        <v>0.47568276968876033</v>
      </c>
    </row>
    <row r="33" spans="1:7" ht="15" x14ac:dyDescent="0.2">
      <c r="A33" s="11">
        <v>1943</v>
      </c>
      <c r="B33" s="10">
        <v>720.77777777777783</v>
      </c>
      <c r="C33" s="10">
        <f t="shared" si="1"/>
        <v>650.31681782045212</v>
      </c>
      <c r="D33" s="9">
        <f t="shared" si="0"/>
        <v>0.99718460209199089</v>
      </c>
    </row>
    <row r="34" spans="1:7" ht="15" x14ac:dyDescent="0.2">
      <c r="A34" s="11">
        <v>1944</v>
      </c>
      <c r="B34" s="10">
        <v>750</v>
      </c>
      <c r="C34" s="10">
        <f t="shared" si="1"/>
        <v>650.31681782045212</v>
      </c>
      <c r="D34" s="9">
        <f t="shared" si="0"/>
        <v>0.60187951008425178</v>
      </c>
    </row>
    <row r="35" spans="1:7" ht="15" x14ac:dyDescent="0.2">
      <c r="A35" s="11">
        <v>1945</v>
      </c>
      <c r="B35" s="10">
        <v>717.92888888888888</v>
      </c>
      <c r="C35" s="10">
        <f t="shared" si="1"/>
        <v>650.31681782045212</v>
      </c>
      <c r="D35" s="9">
        <f t="shared" si="0"/>
        <v>-0.3467908277853759</v>
      </c>
      <c r="F35" s="13"/>
    </row>
    <row r="36" spans="1:7" ht="15" x14ac:dyDescent="0.2">
      <c r="A36" s="11">
        <v>1946</v>
      </c>
      <c r="B36" s="10">
        <v>777.70666666666705</v>
      </c>
      <c r="C36" s="10">
        <f t="shared" si="1"/>
        <v>650.31681782045212</v>
      </c>
      <c r="D36" s="9">
        <f t="shared" si="0"/>
        <v>-0.9766232778969709</v>
      </c>
    </row>
    <row r="37" spans="1:7" ht="15" x14ac:dyDescent="0.2">
      <c r="A37" s="11">
        <v>1947</v>
      </c>
      <c r="B37" s="10">
        <v>757.4</v>
      </c>
      <c r="C37" s="10">
        <f t="shared" si="1"/>
        <v>650.31681782045212</v>
      </c>
      <c r="D37" s="9">
        <f t="shared" si="0"/>
        <v>-0.7085527902390929</v>
      </c>
    </row>
    <row r="38" spans="1:7" ht="15" x14ac:dyDescent="0.2">
      <c r="A38" s="11">
        <v>1948</v>
      </c>
      <c r="B38" s="10">
        <v>802.3</v>
      </c>
      <c r="C38" s="10">
        <f t="shared" si="1"/>
        <v>650.31681782045212</v>
      </c>
      <c r="D38" s="9">
        <f t="shared" si="0"/>
        <v>0.21095786510599851</v>
      </c>
    </row>
    <row r="39" spans="1:7" ht="15" x14ac:dyDescent="0.2">
      <c r="A39" s="11">
        <v>1949</v>
      </c>
      <c r="B39" s="10">
        <v>811.2</v>
      </c>
      <c r="C39" s="10">
        <f t="shared" si="1"/>
        <v>650.31681782045212</v>
      </c>
      <c r="D39" s="9">
        <f t="shared" si="0"/>
        <v>0.93651483215467479</v>
      </c>
    </row>
    <row r="40" spans="1:7" ht="15" x14ac:dyDescent="0.2">
      <c r="A40" s="11">
        <v>1950</v>
      </c>
      <c r="B40" s="10">
        <v>782.62888888888892</v>
      </c>
      <c r="C40" s="10">
        <f t="shared" si="1"/>
        <v>650.31681782045212</v>
      </c>
      <c r="D40" s="9">
        <f t="shared" si="0"/>
        <v>0.80104438147977075</v>
      </c>
    </row>
    <row r="41" spans="1:7" ht="15" x14ac:dyDescent="0.2">
      <c r="A41" s="11">
        <v>1951</v>
      </c>
      <c r="B41" s="10">
        <v>768.91555555555556</v>
      </c>
      <c r="C41" s="10">
        <f t="shared" si="1"/>
        <v>650.31681782045212</v>
      </c>
      <c r="D41" s="9">
        <f t="shared" si="0"/>
        <v>-7.0902579322199025E-2</v>
      </c>
    </row>
    <row r="42" spans="1:7" ht="15" x14ac:dyDescent="0.2">
      <c r="A42" s="11">
        <v>1952</v>
      </c>
      <c r="B42" s="10">
        <v>779.07333333333338</v>
      </c>
      <c r="C42" s="10">
        <f t="shared" si="1"/>
        <v>650.31681782045212</v>
      </c>
      <c r="D42" s="9">
        <f t="shared" si="0"/>
        <v>-0.87766203567933632</v>
      </c>
    </row>
    <row r="43" spans="1:7" ht="15" x14ac:dyDescent="0.2">
      <c r="A43" s="11">
        <v>1953</v>
      </c>
      <c r="B43" s="10">
        <v>735.20888888888885</v>
      </c>
      <c r="C43" s="10">
        <f t="shared" si="1"/>
        <v>650.31681782045212</v>
      </c>
      <c r="D43" s="9">
        <f t="shared" si="0"/>
        <v>-0.87750306397874289</v>
      </c>
    </row>
    <row r="44" spans="1:7" ht="15" x14ac:dyDescent="0.2">
      <c r="A44" s="11">
        <v>1954</v>
      </c>
      <c r="B44" s="10">
        <v>760.33111111111111</v>
      </c>
      <c r="C44" s="10">
        <f t="shared" si="1"/>
        <v>650.31681782045212</v>
      </c>
      <c r="D44" s="9">
        <f t="shared" ref="D44:D75" si="2">(D$6*SIN((A44-D$8)*D$7))+D$5</f>
        <v>-7.0571822068808659E-2</v>
      </c>
    </row>
    <row r="45" spans="1:7" ht="15" x14ac:dyDescent="0.2">
      <c r="A45" s="11">
        <v>1955</v>
      </c>
      <c r="B45" s="10">
        <v>743.69333333333338</v>
      </c>
      <c r="C45" s="10">
        <f t="shared" si="1"/>
        <v>650.31681782045212</v>
      </c>
      <c r="D45" s="9">
        <f t="shared" si="2"/>
        <v>0.80124282759255605</v>
      </c>
      <c r="G45" s="12" t="s">
        <v>22</v>
      </c>
    </row>
    <row r="46" spans="1:7" ht="15" x14ac:dyDescent="0.2">
      <c r="A46" s="11">
        <v>1956</v>
      </c>
      <c r="B46" s="10">
        <v>676.70222222222219</v>
      </c>
      <c r="C46" s="10">
        <f t="shared" si="1"/>
        <v>650.31681782045212</v>
      </c>
      <c r="D46" s="9">
        <f t="shared" si="2"/>
        <v>0.93639851668594143</v>
      </c>
    </row>
    <row r="47" spans="1:7" ht="15" x14ac:dyDescent="0.2">
      <c r="A47" s="11">
        <v>1957</v>
      </c>
      <c r="B47" s="10">
        <v>753.25777777777773</v>
      </c>
      <c r="C47" s="10">
        <f t="shared" si="1"/>
        <v>650.31681782045212</v>
      </c>
      <c r="D47" s="9">
        <f t="shared" si="2"/>
        <v>0.2106337279612836</v>
      </c>
    </row>
    <row r="48" spans="1:7" ht="15" x14ac:dyDescent="0.2">
      <c r="A48" s="11">
        <v>1958</v>
      </c>
      <c r="B48" s="10">
        <v>723.97333333333336</v>
      </c>
      <c r="C48" s="10">
        <f t="shared" si="1"/>
        <v>650.31681782045212</v>
      </c>
      <c r="D48" s="9">
        <f t="shared" si="2"/>
        <v>-0.70878673886377341</v>
      </c>
    </row>
    <row r="49" spans="1:4" ht="15" x14ac:dyDescent="0.2">
      <c r="A49" s="11">
        <v>1959</v>
      </c>
      <c r="B49" s="10">
        <v>674.83555555555552</v>
      </c>
      <c r="C49" s="10">
        <f t="shared" si="1"/>
        <v>650.31681782045212</v>
      </c>
      <c r="D49" s="9">
        <f t="shared" si="2"/>
        <v>-0.97655194671499523</v>
      </c>
    </row>
    <row r="50" spans="1:4" ht="15" x14ac:dyDescent="0.2">
      <c r="A50" s="11">
        <v>1960</v>
      </c>
      <c r="B50" s="10">
        <v>655.30222222222221</v>
      </c>
      <c r="C50" s="10">
        <f t="shared" si="1"/>
        <v>650.31681782045212</v>
      </c>
      <c r="D50" s="9">
        <f t="shared" si="2"/>
        <v>-0.34647979835649179</v>
      </c>
    </row>
    <row r="51" spans="1:4" ht="15" x14ac:dyDescent="0.2">
      <c r="A51" s="11">
        <v>1961</v>
      </c>
      <c r="B51" s="10">
        <v>652.54651162790697</v>
      </c>
      <c r="C51" s="10">
        <f t="shared" si="1"/>
        <v>650.31681782045212</v>
      </c>
      <c r="D51" s="9">
        <f t="shared" si="2"/>
        <v>0.60214427873751397</v>
      </c>
    </row>
    <row r="52" spans="1:4" ht="15" x14ac:dyDescent="0.2">
      <c r="A52" s="11">
        <v>1962</v>
      </c>
      <c r="B52" s="10">
        <v>699.5977272727273</v>
      </c>
      <c r="C52" s="10">
        <f t="shared" si="1"/>
        <v>650.31681782045212</v>
      </c>
      <c r="D52" s="9">
        <f t="shared" si="2"/>
        <v>0.9971596828908651</v>
      </c>
    </row>
    <row r="53" spans="1:4" ht="15" x14ac:dyDescent="0.2">
      <c r="A53" s="11">
        <v>1963</v>
      </c>
      <c r="B53" s="10">
        <v>687.5886363636364</v>
      </c>
      <c r="C53" s="10">
        <f t="shared" si="1"/>
        <v>650.31681782045212</v>
      </c>
      <c r="D53" s="9">
        <f t="shared" si="2"/>
        <v>0.47539107323184082</v>
      </c>
    </row>
    <row r="54" spans="1:4" ht="15" x14ac:dyDescent="0.2">
      <c r="A54" s="11">
        <v>1964</v>
      </c>
      <c r="B54" s="10">
        <v>659.19772727272698</v>
      </c>
      <c r="C54" s="10">
        <f t="shared" si="1"/>
        <v>650.31681782045212</v>
      </c>
      <c r="D54" s="9">
        <f t="shared" si="2"/>
        <v>-0.4834498967782786</v>
      </c>
    </row>
    <row r="55" spans="1:4" ht="15" x14ac:dyDescent="0.2">
      <c r="A55" s="11">
        <v>1965</v>
      </c>
      <c r="B55" s="10">
        <v>660.27111111111117</v>
      </c>
      <c r="C55" s="10">
        <f t="shared" si="1"/>
        <v>650.31681782045212</v>
      </c>
      <c r="D55" s="9">
        <f t="shared" si="2"/>
        <v>-0.99780926123387692</v>
      </c>
    </row>
    <row r="56" spans="1:4" ht="15" x14ac:dyDescent="0.2">
      <c r="A56" s="11">
        <v>1966</v>
      </c>
      <c r="B56" s="10">
        <v>651.27333333333331</v>
      </c>
      <c r="C56" s="10">
        <f t="shared" si="1"/>
        <v>650.31681782045212</v>
      </c>
      <c r="D56" s="9">
        <f t="shared" si="2"/>
        <v>-0.59478739254421886</v>
      </c>
    </row>
    <row r="57" spans="1:4" ht="15" x14ac:dyDescent="0.2">
      <c r="A57" s="11">
        <v>1967</v>
      </c>
      <c r="B57" s="10">
        <v>669.27272727272725</v>
      </c>
      <c r="C57" s="10">
        <f t="shared" si="1"/>
        <v>650.31681782045212</v>
      </c>
      <c r="D57" s="9">
        <f t="shared" si="2"/>
        <v>0.35507926184799732</v>
      </c>
    </row>
    <row r="58" spans="1:4" ht="15" x14ac:dyDescent="0.2">
      <c r="A58" s="11">
        <v>1968</v>
      </c>
      <c r="B58" s="10">
        <v>638.2227272727273</v>
      </c>
      <c r="C58" s="10">
        <f t="shared" si="1"/>
        <v>650.31681782045212</v>
      </c>
      <c r="D58" s="9">
        <f t="shared" si="2"/>
        <v>0.97848768042907863</v>
      </c>
    </row>
    <row r="59" spans="1:4" ht="15" x14ac:dyDescent="0.2">
      <c r="A59" s="11">
        <v>1969</v>
      </c>
      <c r="B59" s="10">
        <v>670.0333333333333</v>
      </c>
      <c r="C59" s="10">
        <f t="shared" si="1"/>
        <v>650.31681782045212</v>
      </c>
      <c r="D59" s="9">
        <f t="shared" si="2"/>
        <v>0.70227903815079984</v>
      </c>
    </row>
    <row r="60" spans="1:4" ht="15" x14ac:dyDescent="0.2">
      <c r="A60" s="11">
        <v>1970</v>
      </c>
      <c r="B60" s="10">
        <v>606.37333333333333</v>
      </c>
      <c r="C60" s="10">
        <f t="shared" si="1"/>
        <v>650.31681782045212</v>
      </c>
      <c r="D60" s="9">
        <f t="shared" si="2"/>
        <v>-0.21960171307760579</v>
      </c>
    </row>
    <row r="61" spans="1:4" ht="15" x14ac:dyDescent="0.2">
      <c r="A61" s="11">
        <v>1971</v>
      </c>
      <c r="B61" s="10">
        <v>555.88888888888891</v>
      </c>
      <c r="C61" s="10">
        <f t="shared" si="1"/>
        <v>650.31681782045212</v>
      </c>
      <c r="D61" s="9">
        <f t="shared" si="2"/>
        <v>-0.93958166204764793</v>
      </c>
    </row>
    <row r="62" spans="1:4" ht="15" x14ac:dyDescent="0.2">
      <c r="A62" s="11">
        <v>1972</v>
      </c>
      <c r="B62" s="10">
        <v>515.97500000000002</v>
      </c>
      <c r="C62" s="10">
        <f t="shared" si="1"/>
        <v>650.31681782045212</v>
      </c>
      <c r="D62" s="9">
        <f t="shared" si="2"/>
        <v>-0.79571456403392093</v>
      </c>
    </row>
    <row r="63" spans="1:4" ht="15" x14ac:dyDescent="0.2">
      <c r="A63" s="11">
        <v>1973</v>
      </c>
      <c r="B63" s="10">
        <v>481.16818181818184</v>
      </c>
      <c r="C63" s="10">
        <f t="shared" si="1"/>
        <v>650.31681782045212</v>
      </c>
      <c r="D63" s="9">
        <f t="shared" si="2"/>
        <v>7.9728834526869935E-2</v>
      </c>
    </row>
    <row r="64" spans="1:4" ht="15" x14ac:dyDescent="0.2">
      <c r="A64" s="11">
        <v>1974</v>
      </c>
      <c r="B64" s="10">
        <v>624.32272727272732</v>
      </c>
      <c r="C64" s="10">
        <f t="shared" si="1"/>
        <v>650.31681782045212</v>
      </c>
      <c r="D64" s="9">
        <f t="shared" si="2"/>
        <v>0.88186991031201534</v>
      </c>
    </row>
    <row r="65" spans="1:4" ht="15" x14ac:dyDescent="0.2">
      <c r="A65" s="11">
        <v>1975</v>
      </c>
      <c r="B65" s="10">
        <v>592.92444444444448</v>
      </c>
      <c r="C65" s="10">
        <f t="shared" si="1"/>
        <v>650.31681782045212</v>
      </c>
      <c r="D65" s="9">
        <f t="shared" si="2"/>
        <v>0.87322385750775289</v>
      </c>
    </row>
    <row r="66" spans="1:4" ht="15" x14ac:dyDescent="0.2">
      <c r="A66" s="11">
        <v>1976</v>
      </c>
      <c r="B66" s="10">
        <v>611.03953488372088</v>
      </c>
      <c r="C66" s="10">
        <f t="shared" si="1"/>
        <v>650.31681782045212</v>
      </c>
      <c r="D66" s="9">
        <f t="shared" si="2"/>
        <v>6.1739817189006237E-2</v>
      </c>
    </row>
    <row r="67" spans="1:4" ht="15" x14ac:dyDescent="0.2">
      <c r="A67" s="11">
        <v>1977</v>
      </c>
      <c r="B67" s="10">
        <v>514.92499999999995</v>
      </c>
      <c r="C67" s="10">
        <f t="shared" si="1"/>
        <v>650.31681782045212</v>
      </c>
      <c r="D67" s="9">
        <f t="shared" si="2"/>
        <v>-0.806507526325558</v>
      </c>
    </row>
    <row r="68" spans="1:4" ht="15" x14ac:dyDescent="0.2">
      <c r="A68" s="11">
        <v>1978</v>
      </c>
      <c r="B68" s="10">
        <v>650.30666666666662</v>
      </c>
      <c r="C68" s="10">
        <f t="shared" si="1"/>
        <v>650.31681782045212</v>
      </c>
      <c r="D68" s="9">
        <f t="shared" si="2"/>
        <v>-0.93325556953642297</v>
      </c>
    </row>
    <row r="69" spans="1:4" ht="15" x14ac:dyDescent="0.2">
      <c r="A69" s="11">
        <v>1979</v>
      </c>
      <c r="B69" s="10">
        <v>597.03023255813957</v>
      </c>
      <c r="C69" s="10">
        <f t="shared" si="1"/>
        <v>650.31681782045212</v>
      </c>
      <c r="D69" s="9">
        <f t="shared" si="2"/>
        <v>-0.2019727460440687</v>
      </c>
    </row>
    <row r="70" spans="1:4" ht="15" x14ac:dyDescent="0.2">
      <c r="A70" s="11">
        <v>1980</v>
      </c>
      <c r="B70" s="10">
        <v>568.85609756097563</v>
      </c>
      <c r="C70" s="10">
        <f t="shared" si="1"/>
        <v>650.31681782045212</v>
      </c>
      <c r="D70" s="9">
        <f t="shared" si="2"/>
        <v>0.71500288871616191</v>
      </c>
    </row>
    <row r="71" spans="1:4" ht="15" x14ac:dyDescent="0.2">
      <c r="A71" s="11">
        <v>1981</v>
      </c>
      <c r="B71" s="10">
        <v>562.84615384615381</v>
      </c>
      <c r="C71" s="10">
        <f t="shared" si="1"/>
        <v>650.31681782045212</v>
      </c>
      <c r="D71" s="9">
        <f t="shared" si="2"/>
        <v>0.97460816499551506</v>
      </c>
    </row>
    <row r="72" spans="1:4" ht="15" x14ac:dyDescent="0.2">
      <c r="A72" s="11">
        <v>1982</v>
      </c>
      <c r="B72" s="10">
        <v>500.25</v>
      </c>
      <c r="C72" s="10">
        <f t="shared" si="1"/>
        <v>650.31681782045212</v>
      </c>
      <c r="D72" s="9">
        <f t="shared" si="2"/>
        <v>0.33816318901382442</v>
      </c>
    </row>
    <row r="73" spans="1:4" ht="15" x14ac:dyDescent="0.2">
      <c r="A73" s="11">
        <v>1983</v>
      </c>
      <c r="B73" s="10">
        <v>460.81463414634146</v>
      </c>
      <c r="C73" s="10">
        <f t="shared" si="1"/>
        <v>650.31681782045212</v>
      </c>
      <c r="D73" s="9">
        <f t="shared" si="2"/>
        <v>-0.60918746342772923</v>
      </c>
    </row>
    <row r="74" spans="1:4" ht="15" x14ac:dyDescent="0.2">
      <c r="A74" s="11">
        <v>1984</v>
      </c>
      <c r="B74" s="10">
        <v>463.20238095238096</v>
      </c>
      <c r="C74" s="10">
        <f t="shared" si="1"/>
        <v>650.31681782045212</v>
      </c>
      <c r="D74" s="9">
        <f t="shared" si="2"/>
        <v>-0.99645397140575476</v>
      </c>
    </row>
    <row r="75" spans="1:4" ht="15" x14ac:dyDescent="0.2">
      <c r="A75" s="11">
        <v>1985</v>
      </c>
      <c r="B75" s="10">
        <v>553.02380952380952</v>
      </c>
      <c r="C75" s="10">
        <f t="shared" si="1"/>
        <v>650.31681782045212</v>
      </c>
      <c r="D75" s="9">
        <f t="shared" si="2"/>
        <v>-0.46758529345625999</v>
      </c>
    </row>
    <row r="76" spans="1:4" ht="15" x14ac:dyDescent="0.2">
      <c r="A76" s="11">
        <v>1986</v>
      </c>
      <c r="B76" s="10">
        <v>566.84</v>
      </c>
      <c r="C76" s="10">
        <f t="shared" si="1"/>
        <v>650.31681782045212</v>
      </c>
      <c r="D76" s="9">
        <f t="shared" ref="D76:D112" si="3">(D$6*SIN((A76-D$8)*D$7))+D$5</f>
        <v>0.4911791469168586</v>
      </c>
    </row>
    <row r="77" spans="1:4" ht="15" x14ac:dyDescent="0.2">
      <c r="A77" s="11">
        <v>1987</v>
      </c>
      <c r="B77" s="10">
        <v>472.82777777777778</v>
      </c>
      <c r="C77" s="10">
        <f t="shared" ref="C77:C109" si="4">AVERAGE(B$12:B$110)</f>
        <v>650.31681782045212</v>
      </c>
      <c r="D77" s="9">
        <f t="shared" si="3"/>
        <v>0.99835574480330891</v>
      </c>
    </row>
    <row r="78" spans="1:4" ht="15" x14ac:dyDescent="0.2">
      <c r="A78" s="11">
        <v>1988</v>
      </c>
      <c r="B78" s="10">
        <v>616.37428571428575</v>
      </c>
      <c r="C78" s="10">
        <f t="shared" si="4"/>
        <v>650.31681782045212</v>
      </c>
      <c r="D78" s="9">
        <f t="shared" si="3"/>
        <v>0.58764867507100516</v>
      </c>
    </row>
    <row r="79" spans="1:4" ht="15" x14ac:dyDescent="0.2">
      <c r="A79" s="11">
        <v>1989</v>
      </c>
      <c r="B79" s="10">
        <v>610.28787878787875</v>
      </c>
      <c r="C79" s="10">
        <f t="shared" si="4"/>
        <v>650.31681782045212</v>
      </c>
      <c r="D79" s="9">
        <f t="shared" si="3"/>
        <v>-0.36333987644086641</v>
      </c>
    </row>
    <row r="80" spans="1:4" ht="15" x14ac:dyDescent="0.2">
      <c r="A80" s="11">
        <v>1990</v>
      </c>
      <c r="B80" s="10">
        <v>494.0181818181818</v>
      </c>
      <c r="C80" s="10">
        <f t="shared" si="4"/>
        <v>650.31681782045212</v>
      </c>
      <c r="D80" s="9">
        <f t="shared" si="3"/>
        <v>-0.98027542118069533</v>
      </c>
    </row>
    <row r="81" spans="1:4" ht="15" x14ac:dyDescent="0.2">
      <c r="A81" s="11">
        <v>1991</v>
      </c>
      <c r="B81" s="10">
        <v>532.58222222222219</v>
      </c>
      <c r="C81" s="10">
        <f t="shared" si="4"/>
        <v>650.31681782045212</v>
      </c>
      <c r="D81" s="9">
        <f t="shared" si="3"/>
        <v>-0.69595026445871666</v>
      </c>
    </row>
    <row r="82" spans="1:4" ht="15" x14ac:dyDescent="0.2">
      <c r="A82" s="11">
        <v>1992</v>
      </c>
      <c r="B82" s="10">
        <v>510.82444444444445</v>
      </c>
      <c r="C82" s="10">
        <f t="shared" si="4"/>
        <v>650.31681782045212</v>
      </c>
      <c r="D82" s="9">
        <f t="shared" si="3"/>
        <v>0.22822835586752283</v>
      </c>
    </row>
    <row r="83" spans="1:4" ht="15" x14ac:dyDescent="0.2">
      <c r="A83" s="11">
        <v>1993</v>
      </c>
      <c r="B83" s="10">
        <v>501.20666666666665</v>
      </c>
      <c r="C83" s="10">
        <f t="shared" si="4"/>
        <v>650.31681782045212</v>
      </c>
      <c r="D83" s="9">
        <f t="shared" si="3"/>
        <v>0.94257487833815057</v>
      </c>
    </row>
    <row r="84" spans="1:4" ht="15" x14ac:dyDescent="0.2">
      <c r="A84" s="11">
        <v>1994</v>
      </c>
      <c r="B84" s="10">
        <v>600.5288888888889</v>
      </c>
      <c r="C84" s="10">
        <f t="shared" si="4"/>
        <v>650.31681782045212</v>
      </c>
      <c r="D84" s="9">
        <f t="shared" si="3"/>
        <v>0.7903224045714452</v>
      </c>
    </row>
    <row r="85" spans="1:4" ht="15" x14ac:dyDescent="0.2">
      <c r="A85" s="11">
        <v>1995</v>
      </c>
      <c r="B85" s="10">
        <v>514.15555555555557</v>
      </c>
      <c r="C85" s="10">
        <f t="shared" si="4"/>
        <v>650.31681782045212</v>
      </c>
      <c r="D85" s="9">
        <f t="shared" si="3"/>
        <v>-8.8548843199741267E-2</v>
      </c>
    </row>
    <row r="86" spans="1:4" ht="15" x14ac:dyDescent="0.2">
      <c r="A86" s="11">
        <v>1996</v>
      </c>
      <c r="B86" s="10">
        <v>541.75111111111107</v>
      </c>
      <c r="C86" s="10">
        <f t="shared" si="4"/>
        <v>650.31681782045212</v>
      </c>
      <c r="D86" s="9">
        <f t="shared" si="3"/>
        <v>-0.88600869289699835</v>
      </c>
    </row>
    <row r="87" spans="1:4" ht="15" x14ac:dyDescent="0.2">
      <c r="A87" s="11">
        <v>1997</v>
      </c>
      <c r="B87" s="10">
        <v>521.57777777777778</v>
      </c>
      <c r="C87" s="10">
        <f t="shared" si="4"/>
        <v>650.31681782045212</v>
      </c>
      <c r="D87" s="9">
        <f t="shared" si="3"/>
        <v>-0.86887623638318801</v>
      </c>
    </row>
    <row r="88" spans="1:4" ht="15" x14ac:dyDescent="0.2">
      <c r="A88" s="11">
        <v>1998</v>
      </c>
      <c r="B88" s="10">
        <v>616.37428571428575</v>
      </c>
      <c r="C88" s="10">
        <f t="shared" si="4"/>
        <v>650.31681782045212</v>
      </c>
      <c r="D88" s="9">
        <f t="shared" si="3"/>
        <v>-5.2902975166736345E-2</v>
      </c>
    </row>
    <row r="89" spans="1:4" ht="15" x14ac:dyDescent="0.2">
      <c r="A89" s="11">
        <v>1999</v>
      </c>
      <c r="B89" s="10">
        <v>610.28787878787875</v>
      </c>
      <c r="C89" s="10">
        <f t="shared" si="4"/>
        <v>650.31681782045212</v>
      </c>
      <c r="D89" s="9">
        <f t="shared" si="3"/>
        <v>0.8117090374434428</v>
      </c>
    </row>
    <row r="90" spans="1:4" ht="15" x14ac:dyDescent="0.2">
      <c r="A90" s="11">
        <v>2000</v>
      </c>
      <c r="B90" s="10">
        <v>654.01818181818203</v>
      </c>
      <c r="C90" s="10">
        <f t="shared" si="4"/>
        <v>650.31681782045212</v>
      </c>
      <c r="D90" s="9">
        <f t="shared" si="3"/>
        <v>0.93003950441613703</v>
      </c>
    </row>
    <row r="91" spans="1:4" ht="15" x14ac:dyDescent="0.2">
      <c r="A91" s="11">
        <v>2001</v>
      </c>
      <c r="B91" s="10">
        <v>632.58222222222196</v>
      </c>
      <c r="C91" s="10">
        <f t="shared" si="4"/>
        <v>650.31681782045212</v>
      </c>
      <c r="D91" s="9">
        <f t="shared" si="3"/>
        <v>0.19329594012555862</v>
      </c>
    </row>
    <row r="92" spans="1:4" ht="15" x14ac:dyDescent="0.2">
      <c r="A92" s="11">
        <v>2002</v>
      </c>
      <c r="B92" s="10">
        <v>610.824444444444</v>
      </c>
      <c r="C92" s="10">
        <f t="shared" si="4"/>
        <v>650.31681782045212</v>
      </c>
      <c r="D92" s="9">
        <f t="shared" si="3"/>
        <v>-0.72116302008655864</v>
      </c>
    </row>
    <row r="93" spans="1:4" ht="15" x14ac:dyDescent="0.2">
      <c r="A93" s="11">
        <v>2003</v>
      </c>
      <c r="B93" s="10">
        <v>601.20666666666705</v>
      </c>
      <c r="C93" s="10">
        <f t="shared" si="4"/>
        <v>650.31681782045212</v>
      </c>
      <c r="D93" s="9">
        <f t="shared" si="3"/>
        <v>-0.97258802544475698</v>
      </c>
    </row>
    <row r="94" spans="1:4" ht="15" x14ac:dyDescent="0.2">
      <c r="A94" s="11">
        <v>2004</v>
      </c>
      <c r="B94" s="10">
        <v>600.5288888888889</v>
      </c>
      <c r="C94" s="10">
        <f t="shared" si="4"/>
        <v>650.31681782045212</v>
      </c>
      <c r="D94" s="9">
        <f t="shared" si="3"/>
        <v>-0.32982008552852765</v>
      </c>
    </row>
    <row r="95" spans="1:4" ht="15" x14ac:dyDescent="0.2">
      <c r="A95" s="11">
        <v>2005</v>
      </c>
      <c r="B95" s="10">
        <v>614.15555555555602</v>
      </c>
      <c r="C95" s="10">
        <f t="shared" si="4"/>
        <v>650.31681782045212</v>
      </c>
      <c r="D95" s="9">
        <f t="shared" si="3"/>
        <v>0.61618291997937591</v>
      </c>
    </row>
    <row r="96" spans="1:4" ht="15" x14ac:dyDescent="0.2">
      <c r="A96" s="11">
        <v>2006</v>
      </c>
      <c r="B96" s="10">
        <v>641.75111111111096</v>
      </c>
      <c r="C96" s="10">
        <f t="shared" si="4"/>
        <v>650.31681782045212</v>
      </c>
      <c r="D96" s="9">
        <f t="shared" si="3"/>
        <v>0.99567019053136807</v>
      </c>
    </row>
    <row r="97" spans="1:4" ht="15" x14ac:dyDescent="0.2">
      <c r="A97" s="11">
        <v>2007</v>
      </c>
      <c r="B97" s="10">
        <v>621.57777777777801</v>
      </c>
      <c r="C97" s="10">
        <f t="shared" si="4"/>
        <v>650.31681782045212</v>
      </c>
      <c r="D97" s="9">
        <f t="shared" si="3"/>
        <v>0.45974287967716049</v>
      </c>
    </row>
    <row r="98" spans="1:4" ht="15" x14ac:dyDescent="0.2">
      <c r="A98" s="11">
        <v>2008</v>
      </c>
      <c r="B98" s="10">
        <v>650.1</v>
      </c>
      <c r="C98" s="10">
        <f t="shared" si="4"/>
        <v>650.31681782045212</v>
      </c>
      <c r="D98" s="9">
        <f t="shared" si="3"/>
        <v>-0.49886991453931101</v>
      </c>
    </row>
    <row r="99" spans="1:4" ht="15" x14ac:dyDescent="0.2">
      <c r="A99" s="11">
        <v>2009</v>
      </c>
      <c r="B99" s="10">
        <v>677.3</v>
      </c>
      <c r="C99" s="10">
        <f t="shared" si="4"/>
        <v>650.31681782045212</v>
      </c>
      <c r="D99" s="9">
        <f t="shared" si="3"/>
        <v>-0.99882400998482357</v>
      </c>
    </row>
    <row r="100" spans="1:4" ht="15" x14ac:dyDescent="0.2">
      <c r="A100" s="11">
        <v>2010</v>
      </c>
      <c r="B100" s="10">
        <v>643.9</v>
      </c>
      <c r="C100" s="10">
        <f t="shared" si="4"/>
        <v>650.31681782045212</v>
      </c>
      <c r="D100" s="9">
        <f t="shared" si="3"/>
        <v>-0.58046391696321298</v>
      </c>
    </row>
    <row r="101" spans="1:4" ht="15" x14ac:dyDescent="0.2">
      <c r="A101" s="11">
        <v>2011</v>
      </c>
      <c r="B101" s="10">
        <v>686.1</v>
      </c>
      <c r="C101" s="10">
        <f t="shared" si="4"/>
        <v>650.31681782045212</v>
      </c>
      <c r="D101" s="9">
        <f t="shared" si="3"/>
        <v>0.3715720243678709</v>
      </c>
    </row>
    <row r="102" spans="1:4" ht="15" x14ac:dyDescent="0.2">
      <c r="A102" s="11">
        <v>2012</v>
      </c>
      <c r="B102" s="10">
        <v>698.7</v>
      </c>
      <c r="C102" s="10">
        <f t="shared" si="4"/>
        <v>650.31681782045212</v>
      </c>
      <c r="D102" s="9">
        <f t="shared" si="3"/>
        <v>0.98198636008731943</v>
      </c>
    </row>
    <row r="103" spans="1:4" ht="15" x14ac:dyDescent="0.2">
      <c r="A103" s="11">
        <v>2013</v>
      </c>
      <c r="B103" s="10">
        <v>649</v>
      </c>
      <c r="C103" s="10">
        <f t="shared" si="4"/>
        <v>650.31681782045212</v>
      </c>
      <c r="D103" s="9">
        <f t="shared" si="3"/>
        <v>0.68956696500460923</v>
      </c>
    </row>
    <row r="104" spans="1:4" ht="15" x14ac:dyDescent="0.2">
      <c r="A104" s="11">
        <v>2014</v>
      </c>
      <c r="B104" s="10">
        <v>663.9</v>
      </c>
      <c r="C104" s="10">
        <f t="shared" si="4"/>
        <v>650.31681782045212</v>
      </c>
      <c r="D104" s="9">
        <f t="shared" si="3"/>
        <v>-0.2368371176023491</v>
      </c>
    </row>
    <row r="105" spans="1:4" ht="15" x14ac:dyDescent="0.2">
      <c r="A105" s="11">
        <v>2015</v>
      </c>
      <c r="B105" s="10">
        <v>678.9</v>
      </c>
      <c r="C105" s="10">
        <f t="shared" si="4"/>
        <v>650.31681782045212</v>
      </c>
      <c r="D105" s="9">
        <f t="shared" si="3"/>
        <v>-0.9454942465160352</v>
      </c>
    </row>
    <row r="106" spans="1:4" ht="15" x14ac:dyDescent="0.2">
      <c r="A106" s="11">
        <v>2016</v>
      </c>
      <c r="B106" s="10">
        <v>710.2</v>
      </c>
      <c r="C106" s="10">
        <f t="shared" si="4"/>
        <v>650.31681782045212</v>
      </c>
      <c r="D106" s="9">
        <f t="shared" si="3"/>
        <v>-0.78486832555299724</v>
      </c>
    </row>
    <row r="107" spans="1:4" ht="15" x14ac:dyDescent="0.2">
      <c r="A107" s="11">
        <v>2017</v>
      </c>
      <c r="B107" s="10">
        <v>642.79999999999995</v>
      </c>
      <c r="C107" s="10">
        <f t="shared" si="4"/>
        <v>650.31681782045212</v>
      </c>
      <c r="D107" s="9">
        <f t="shared" si="3"/>
        <v>9.7361914317734902E-2</v>
      </c>
    </row>
    <row r="108" spans="1:4" ht="15" x14ac:dyDescent="0.2">
      <c r="A108" s="11">
        <v>2018</v>
      </c>
      <c r="B108" s="10">
        <v>687.9</v>
      </c>
      <c r="C108" s="10">
        <f t="shared" si="4"/>
        <v>650.31681782045212</v>
      </c>
      <c r="D108" s="9">
        <f t="shared" si="3"/>
        <v>0.89007805917221405</v>
      </c>
    </row>
    <row r="109" spans="1:4" ht="15" x14ac:dyDescent="0.2">
      <c r="A109" s="11">
        <v>2019</v>
      </c>
      <c r="B109" s="10">
        <v>691.6</v>
      </c>
      <c r="C109" s="10">
        <f t="shared" si="4"/>
        <v>650.31681782045212</v>
      </c>
      <c r="D109" s="9">
        <f t="shared" si="3"/>
        <v>0.86446054122903659</v>
      </c>
    </row>
    <row r="110" spans="1:4" ht="15" x14ac:dyDescent="0.2">
      <c r="A110" s="11">
        <f>A109+1</f>
        <v>2020</v>
      </c>
      <c r="B110" s="10">
        <v>699.1</v>
      </c>
      <c r="C110" s="10">
        <f t="shared" ref="C110:C112" si="5">AVERAGE(B$12:B$110)</f>
        <v>650.31681782045212</v>
      </c>
      <c r="D110" s="9">
        <f t="shared" si="3"/>
        <v>4.4061988343923039E-2</v>
      </c>
    </row>
    <row r="111" spans="1:4" ht="15" x14ac:dyDescent="0.2">
      <c r="A111" s="11">
        <f t="shared" ref="A111:A115" si="6">A110+1</f>
        <v>2021</v>
      </c>
      <c r="B111" s="10">
        <v>708.4</v>
      </c>
      <c r="C111" s="10">
        <f t="shared" si="5"/>
        <v>650.31681782045212</v>
      </c>
      <c r="D111" s="9">
        <f t="shared" si="3"/>
        <v>-0.81684695342232316</v>
      </c>
    </row>
    <row r="112" spans="1:4" ht="15" x14ac:dyDescent="0.2">
      <c r="A112" s="11">
        <f t="shared" si="6"/>
        <v>2022</v>
      </c>
      <c r="B112" s="10"/>
      <c r="C112" s="10">
        <f t="shared" si="5"/>
        <v>650.31681782045212</v>
      </c>
      <c r="D112" s="9">
        <f t="shared" si="3"/>
        <v>-0.92675057329481536</v>
      </c>
    </row>
    <row r="113" spans="1:4" ht="15" x14ac:dyDescent="0.2">
      <c r="A113" s="11">
        <f t="shared" si="6"/>
        <v>2023</v>
      </c>
      <c r="C113" s="10">
        <f t="shared" ref="C113:C115" si="7">AVERAGE(B$12:B$110)</f>
        <v>650.31681782045212</v>
      </c>
      <c r="D113" s="9">
        <f t="shared" ref="D113:D115" si="8">(D$6*SIN((A113-D$8)*D$7))+D$5</f>
        <v>-0.18460399000929509</v>
      </c>
    </row>
    <row r="114" spans="1:4" ht="15" x14ac:dyDescent="0.2">
      <c r="A114" s="11">
        <f t="shared" si="6"/>
        <v>2024</v>
      </c>
      <c r="C114" s="10">
        <f t="shared" si="7"/>
        <v>650.31681782045212</v>
      </c>
      <c r="D114" s="9">
        <f t="shared" si="8"/>
        <v>0.72726665034585303</v>
      </c>
    </row>
    <row r="115" spans="1:4" ht="15" x14ac:dyDescent="0.2">
      <c r="A115" s="11">
        <f t="shared" si="6"/>
        <v>2025</v>
      </c>
      <c r="C115" s="10">
        <f t="shared" si="7"/>
        <v>650.31681782045212</v>
      </c>
      <c r="D115" s="9">
        <f t="shared" si="8"/>
        <v>0.97049168633502003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960CA-A78B-463B-915D-D7DDFCCDBB7B}">
  <sheetPr>
    <tabColor rgb="FFC00000"/>
  </sheetPr>
  <dimension ref="A1:AC109"/>
  <sheetViews>
    <sheetView topLeftCell="A34" workbookViewId="0">
      <selection activeCell="C42" sqref="C42"/>
    </sheetView>
  </sheetViews>
  <sheetFormatPr defaultRowHeight="12.75" x14ac:dyDescent="0.2"/>
  <cols>
    <col min="1" max="1" width="10" style="8" customWidth="1"/>
    <col min="2" max="2" width="6.42578125" style="8" customWidth="1"/>
    <col min="3" max="3" width="9.28515625" style="8" bestFit="1" customWidth="1"/>
    <col min="4" max="4" width="9.28515625" style="8" customWidth="1"/>
    <col min="5" max="7" width="10" style="8" customWidth="1"/>
    <col min="8" max="29" width="9.140625" style="8"/>
  </cols>
  <sheetData>
    <row r="1" spans="1:9" ht="18" x14ac:dyDescent="0.25">
      <c r="A1" s="23" t="s">
        <v>33</v>
      </c>
      <c r="B1" s="20"/>
      <c r="C1" s="20"/>
      <c r="D1" s="20"/>
      <c r="F1" s="20"/>
    </row>
    <row r="2" spans="1:9" ht="16.5" thickBot="1" x14ac:dyDescent="0.3">
      <c r="A2" s="22"/>
      <c r="B2" s="20"/>
      <c r="C2" s="20"/>
      <c r="D2" s="20"/>
      <c r="F2" s="20"/>
      <c r="G2" s="13" t="s">
        <v>32</v>
      </c>
    </row>
    <row r="3" spans="1:9" ht="15.75" thickBot="1" x14ac:dyDescent="0.25">
      <c r="A3" s="20"/>
      <c r="B3" s="19"/>
      <c r="C3" s="19"/>
      <c r="D3" s="34" t="s">
        <v>38</v>
      </c>
      <c r="E3" s="34" t="s">
        <v>31</v>
      </c>
      <c r="F3" s="69" t="s">
        <v>36</v>
      </c>
      <c r="G3" s="43">
        <v>1</v>
      </c>
    </row>
    <row r="4" spans="1:9" ht="15.75" thickBot="1" x14ac:dyDescent="0.25">
      <c r="A4" s="20"/>
      <c r="B4" s="19"/>
      <c r="C4" s="19"/>
      <c r="D4" s="21">
        <v>31500</v>
      </c>
      <c r="E4" s="21">
        <v>1.53</v>
      </c>
      <c r="F4" s="42">
        <v>2.9</v>
      </c>
      <c r="G4" s="43">
        <v>1</v>
      </c>
    </row>
    <row r="5" spans="1:9" ht="15" x14ac:dyDescent="0.2">
      <c r="A5" s="20"/>
      <c r="B5" s="19"/>
      <c r="C5" s="19" t="s">
        <v>34</v>
      </c>
      <c r="D5" s="68">
        <f>RSQ($C8:$C39,D8:D39)</f>
        <v>0.74406854283982071</v>
      </c>
      <c r="E5" s="68">
        <f>RSQ($C8:$C39,E8:E39)</f>
        <v>0.74439710428604955</v>
      </c>
      <c r="F5" s="68">
        <f t="shared" ref="F5:G5" si="0">RSQ($C8:$C39,F8:F39)</f>
        <v>0.97699984123397565</v>
      </c>
      <c r="G5" s="68">
        <f t="shared" si="0"/>
        <v>0.74406854283982071</v>
      </c>
    </row>
    <row r="6" spans="1:9" ht="15.75" thickBot="1" x14ac:dyDescent="0.3">
      <c r="A6" s="29" t="s">
        <v>27</v>
      </c>
      <c r="B6" s="29" t="s">
        <v>28</v>
      </c>
      <c r="C6" s="36" t="s">
        <v>29</v>
      </c>
      <c r="D6" s="70" t="s">
        <v>37</v>
      </c>
      <c r="E6" s="37" t="s">
        <v>39</v>
      </c>
      <c r="F6" s="38" t="s">
        <v>30</v>
      </c>
      <c r="G6" s="40" t="s">
        <v>35</v>
      </c>
    </row>
    <row r="7" spans="1:9" ht="15.75" thickTop="1" x14ac:dyDescent="0.25">
      <c r="A7" s="27">
        <f>A8-7</f>
        <v>43884</v>
      </c>
      <c r="B7" s="25">
        <v>0</v>
      </c>
      <c r="C7" s="39">
        <v>0</v>
      </c>
      <c r="D7" s="71">
        <f>B7*D$4</f>
        <v>0</v>
      </c>
      <c r="E7" s="26"/>
      <c r="F7" s="33">
        <f t="shared" ref="F7:F43" si="1">(B7^F$4)</f>
        <v>0</v>
      </c>
      <c r="G7" s="41">
        <f>G$3*(B7^G$4)</f>
        <v>0</v>
      </c>
    </row>
    <row r="8" spans="1:9" x14ac:dyDescent="0.2">
      <c r="A8" s="27">
        <v>43891</v>
      </c>
      <c r="B8" s="25">
        <f t="shared" ref="B8:B43" si="2">A8-A$7</f>
        <v>7</v>
      </c>
      <c r="C8" s="31">
        <v>6</v>
      </c>
      <c r="D8" s="71">
        <f t="shared" ref="D8:D43" si="3">B8*D$4</f>
        <v>220500</v>
      </c>
      <c r="E8" s="35">
        <v>6</v>
      </c>
      <c r="F8" s="33">
        <f t="shared" si="1"/>
        <v>282.34774011961417</v>
      </c>
      <c r="G8" s="41">
        <f>G$3*(B8^G$4)</f>
        <v>7</v>
      </c>
    </row>
    <row r="9" spans="1:9" ht="13.5" thickBot="1" x14ac:dyDescent="0.25">
      <c r="A9" s="27">
        <f>A8+7</f>
        <v>43898</v>
      </c>
      <c r="B9" s="25">
        <f t="shared" si="2"/>
        <v>14</v>
      </c>
      <c r="C9" s="31">
        <v>31</v>
      </c>
      <c r="D9" s="71">
        <f t="shared" si="3"/>
        <v>441000</v>
      </c>
      <c r="E9" s="35">
        <f>E8*E$4</f>
        <v>9.18</v>
      </c>
      <c r="F9" s="33">
        <f t="shared" si="1"/>
        <v>2107.5180529396839</v>
      </c>
      <c r="G9" s="41">
        <f t="shared" ref="G9:G43" si="4">G$3*(B9^G$4)</f>
        <v>14</v>
      </c>
      <c r="H9" s="30"/>
      <c r="I9" s="30"/>
    </row>
    <row r="10" spans="1:9" ht="13.5" thickTop="1" x14ac:dyDescent="0.2">
      <c r="A10" s="27">
        <f t="shared" ref="A10:A43" si="5">A9+7</f>
        <v>43905</v>
      </c>
      <c r="B10" s="25">
        <f t="shared" si="2"/>
        <v>21</v>
      </c>
      <c r="C10" s="31">
        <v>115</v>
      </c>
      <c r="D10" s="71">
        <f t="shared" si="3"/>
        <v>661500</v>
      </c>
      <c r="E10" s="35">
        <f t="shared" ref="E10:E43" si="6">E9*E$4</f>
        <v>14.045399999999999</v>
      </c>
      <c r="F10" s="33">
        <f t="shared" si="1"/>
        <v>6830.2398521814148</v>
      </c>
      <c r="G10" s="41">
        <f t="shared" si="4"/>
        <v>21</v>
      </c>
    </row>
    <row r="11" spans="1:9" x14ac:dyDescent="0.2">
      <c r="A11" s="27">
        <f t="shared" si="5"/>
        <v>43912</v>
      </c>
      <c r="B11" s="25">
        <f t="shared" si="2"/>
        <v>28</v>
      </c>
      <c r="C11" s="31">
        <v>396</v>
      </c>
      <c r="D11" s="71">
        <f t="shared" si="3"/>
        <v>882000</v>
      </c>
      <c r="E11" s="35">
        <f t="shared" si="6"/>
        <v>21.489462</v>
      </c>
      <c r="F11" s="33">
        <f t="shared" si="1"/>
        <v>15731.070989217116</v>
      </c>
      <c r="G11" s="41">
        <f t="shared" si="4"/>
        <v>28</v>
      </c>
    </row>
    <row r="12" spans="1:9" x14ac:dyDescent="0.2">
      <c r="A12" s="27">
        <f t="shared" si="5"/>
        <v>43919</v>
      </c>
      <c r="B12" s="25">
        <f t="shared" si="2"/>
        <v>35</v>
      </c>
      <c r="C12" s="31">
        <v>659</v>
      </c>
      <c r="D12" s="71">
        <f t="shared" si="3"/>
        <v>1102500</v>
      </c>
      <c r="E12" s="35">
        <f t="shared" si="6"/>
        <v>32.878876859999998</v>
      </c>
      <c r="F12" s="33">
        <f t="shared" si="1"/>
        <v>30046.737899668853</v>
      </c>
      <c r="G12" s="41">
        <f t="shared" si="4"/>
        <v>35</v>
      </c>
    </row>
    <row r="13" spans="1:9" x14ac:dyDescent="0.2">
      <c r="A13" s="27">
        <f t="shared" si="5"/>
        <v>43926</v>
      </c>
      <c r="B13" s="25">
        <f t="shared" si="2"/>
        <v>42</v>
      </c>
      <c r="C13" s="31">
        <v>3588</v>
      </c>
      <c r="D13" s="71">
        <f t="shared" si="3"/>
        <v>1323000</v>
      </c>
      <c r="E13" s="35">
        <f t="shared" si="6"/>
        <v>50.304681595799998</v>
      </c>
      <c r="F13" s="33">
        <f t="shared" si="1"/>
        <v>50982.712977557938</v>
      </c>
      <c r="G13" s="41">
        <f t="shared" si="4"/>
        <v>42</v>
      </c>
    </row>
    <row r="14" spans="1:9" x14ac:dyDescent="0.2">
      <c r="A14" s="27">
        <f t="shared" si="5"/>
        <v>43933</v>
      </c>
      <c r="B14" s="25">
        <f t="shared" si="2"/>
        <v>49</v>
      </c>
      <c r="C14" s="31">
        <v>8504</v>
      </c>
      <c r="D14" s="71">
        <f t="shared" si="3"/>
        <v>1543500</v>
      </c>
      <c r="E14" s="35">
        <f t="shared" si="6"/>
        <v>76.966162841574004</v>
      </c>
      <c r="F14" s="33">
        <f t="shared" si="1"/>
        <v>79720.246350653164</v>
      </c>
      <c r="G14" s="41">
        <f t="shared" si="4"/>
        <v>49</v>
      </c>
    </row>
    <row r="15" spans="1:9" x14ac:dyDescent="0.2">
      <c r="A15" s="27">
        <f t="shared" si="5"/>
        <v>43940</v>
      </c>
      <c r="B15" s="25">
        <f t="shared" si="2"/>
        <v>56</v>
      </c>
      <c r="C15" s="31">
        <v>17615</v>
      </c>
      <c r="D15" s="71">
        <f t="shared" si="3"/>
        <v>1764000</v>
      </c>
      <c r="E15" s="35">
        <f t="shared" si="6"/>
        <v>117.75822914760823</v>
      </c>
      <c r="F15" s="33">
        <f t="shared" si="1"/>
        <v>117420.8658011774</v>
      </c>
      <c r="G15" s="41">
        <f t="shared" si="4"/>
        <v>56</v>
      </c>
    </row>
    <row r="16" spans="1:9" x14ac:dyDescent="0.2">
      <c r="A16" s="27">
        <f t="shared" si="5"/>
        <v>43947</v>
      </c>
      <c r="B16" s="25">
        <f t="shared" si="2"/>
        <v>63</v>
      </c>
      <c r="C16" s="31">
        <v>27890</v>
      </c>
      <c r="D16" s="71">
        <f t="shared" si="3"/>
        <v>1984500</v>
      </c>
      <c r="E16" s="35">
        <f t="shared" si="6"/>
        <v>180.17009059584061</v>
      </c>
      <c r="F16" s="33">
        <f t="shared" si="1"/>
        <v>165229.50181419312</v>
      </c>
      <c r="G16" s="41">
        <f t="shared" si="4"/>
        <v>63</v>
      </c>
    </row>
    <row r="17" spans="1:7" x14ac:dyDescent="0.2">
      <c r="A17" s="27">
        <f t="shared" si="5"/>
        <v>43954</v>
      </c>
      <c r="B17" s="25">
        <f t="shared" si="2"/>
        <v>70</v>
      </c>
      <c r="C17" s="31">
        <v>39980</v>
      </c>
      <c r="D17" s="71">
        <f t="shared" si="3"/>
        <v>2205000</v>
      </c>
      <c r="E17" s="35">
        <f t="shared" si="6"/>
        <v>275.66023861163615</v>
      </c>
      <c r="F17" s="33">
        <f t="shared" si="1"/>
        <v>224276.78198760346</v>
      </c>
      <c r="G17" s="41">
        <f t="shared" si="4"/>
        <v>70</v>
      </c>
    </row>
    <row r="18" spans="1:7" x14ac:dyDescent="0.2">
      <c r="A18" s="27">
        <f t="shared" si="5"/>
        <v>43961</v>
      </c>
      <c r="B18" s="25">
        <f t="shared" si="2"/>
        <v>77</v>
      </c>
      <c r="C18" s="31">
        <v>62939</v>
      </c>
      <c r="D18" s="71">
        <f t="shared" si="3"/>
        <v>2425500</v>
      </c>
      <c r="E18" s="35">
        <f t="shared" si="6"/>
        <v>421.76016507580329</v>
      </c>
      <c r="F18" s="33">
        <f t="shared" si="1"/>
        <v>295680.78530944901</v>
      </c>
      <c r="G18" s="41">
        <f t="shared" si="4"/>
        <v>77</v>
      </c>
    </row>
    <row r="19" spans="1:7" x14ac:dyDescent="0.2">
      <c r="A19" s="27">
        <f t="shared" si="5"/>
        <v>43968</v>
      </c>
      <c r="B19" s="25">
        <f t="shared" si="2"/>
        <v>84</v>
      </c>
      <c r="C19" s="31">
        <v>91314</v>
      </c>
      <c r="D19" s="71">
        <f t="shared" si="3"/>
        <v>2646000</v>
      </c>
      <c r="E19" s="35">
        <f t="shared" si="6"/>
        <v>645.293052565979</v>
      </c>
      <c r="F19" s="33">
        <f t="shared" si="1"/>
        <v>380548.42564890615</v>
      </c>
      <c r="G19" s="41">
        <f t="shared" si="4"/>
        <v>84</v>
      </c>
    </row>
    <row r="20" spans="1:7" x14ac:dyDescent="0.2">
      <c r="A20" s="27">
        <f t="shared" si="5"/>
        <v>43975</v>
      </c>
      <c r="B20" s="25">
        <f t="shared" si="2"/>
        <v>91</v>
      </c>
      <c r="C20" s="31">
        <v>131423</v>
      </c>
      <c r="D20" s="71">
        <f t="shared" si="3"/>
        <v>2866500</v>
      </c>
      <c r="E20" s="35">
        <f t="shared" si="6"/>
        <v>987.29837042594784</v>
      </c>
      <c r="F20" s="33">
        <f t="shared" si="1"/>
        <v>479976.56985896284</v>
      </c>
      <c r="G20" s="41">
        <f t="shared" si="4"/>
        <v>91</v>
      </c>
    </row>
    <row r="21" spans="1:7" x14ac:dyDescent="0.2">
      <c r="A21" s="27">
        <f t="shared" si="5"/>
        <v>43982</v>
      </c>
      <c r="B21" s="25">
        <f t="shared" si="2"/>
        <v>98</v>
      </c>
      <c r="C21" s="31">
        <v>182490</v>
      </c>
      <c r="D21" s="71">
        <f t="shared" si="3"/>
        <v>3087000</v>
      </c>
      <c r="E21" s="35">
        <f t="shared" si="6"/>
        <v>1510.5665067517002</v>
      </c>
      <c r="F21" s="33">
        <f t="shared" si="1"/>
        <v>595052.95950881008</v>
      </c>
      <c r="G21" s="41">
        <f t="shared" si="4"/>
        <v>98</v>
      </c>
    </row>
    <row r="22" spans="1:7" x14ac:dyDescent="0.2">
      <c r="A22" s="27">
        <f t="shared" si="5"/>
        <v>43989</v>
      </c>
      <c r="B22" s="25">
        <f t="shared" si="2"/>
        <v>105</v>
      </c>
      <c r="C22" s="31">
        <v>247195</v>
      </c>
      <c r="D22" s="71">
        <f t="shared" si="3"/>
        <v>3307500</v>
      </c>
      <c r="E22" s="35">
        <f t="shared" si="6"/>
        <v>2311.1667553301013</v>
      </c>
      <c r="F22" s="33">
        <f t="shared" si="1"/>
        <v>726856.98331931105</v>
      </c>
      <c r="G22" s="41">
        <f t="shared" si="4"/>
        <v>105</v>
      </c>
    </row>
    <row r="23" spans="1:7" x14ac:dyDescent="0.2">
      <c r="A23" s="27">
        <f t="shared" si="5"/>
        <v>43996</v>
      </c>
      <c r="B23" s="25">
        <f t="shared" si="2"/>
        <v>112</v>
      </c>
      <c r="C23" s="31">
        <v>332783</v>
      </c>
      <c r="D23" s="71">
        <f t="shared" si="3"/>
        <v>3528000</v>
      </c>
      <c r="E23" s="35">
        <f t="shared" si="6"/>
        <v>3536.0851356550552</v>
      </c>
      <c r="F23" s="33">
        <f t="shared" si="1"/>
        <v>876460.33349851426</v>
      </c>
      <c r="G23" s="41">
        <f t="shared" si="4"/>
        <v>112</v>
      </c>
    </row>
    <row r="24" spans="1:7" x14ac:dyDescent="0.2">
      <c r="A24" s="27">
        <f t="shared" si="5"/>
        <v>44003</v>
      </c>
      <c r="B24" s="25">
        <f t="shared" si="2"/>
        <v>119</v>
      </c>
      <c r="C24" s="31">
        <v>411773</v>
      </c>
      <c r="D24" s="71">
        <f t="shared" si="3"/>
        <v>3748500</v>
      </c>
      <c r="E24" s="35">
        <f t="shared" si="6"/>
        <v>5410.2102575522349</v>
      </c>
      <c r="F24" s="33">
        <f t="shared" si="1"/>
        <v>1044927.5700515051</v>
      </c>
      <c r="G24" s="41">
        <f t="shared" si="4"/>
        <v>119</v>
      </c>
    </row>
    <row r="25" spans="1:7" x14ac:dyDescent="0.2">
      <c r="A25" s="27">
        <f t="shared" si="5"/>
        <v>44010</v>
      </c>
      <c r="B25" s="25">
        <f t="shared" si="2"/>
        <v>126</v>
      </c>
      <c r="C25" s="31">
        <v>529577</v>
      </c>
      <c r="D25" s="71">
        <f t="shared" si="3"/>
        <v>3969000</v>
      </c>
      <c r="E25" s="35">
        <f t="shared" si="6"/>
        <v>8277.6216940549202</v>
      </c>
      <c r="F25" s="33">
        <f t="shared" si="1"/>
        <v>1233316.6109426627</v>
      </c>
      <c r="G25" s="41">
        <f t="shared" si="4"/>
        <v>126</v>
      </c>
    </row>
    <row r="26" spans="1:7" x14ac:dyDescent="0.2">
      <c r="A26" s="27">
        <f t="shared" si="5"/>
        <v>44017</v>
      </c>
      <c r="B26" s="25">
        <f t="shared" si="2"/>
        <v>133</v>
      </c>
      <c r="C26" s="31">
        <v>674312</v>
      </c>
      <c r="D26" s="71">
        <f t="shared" si="3"/>
        <v>4189500</v>
      </c>
      <c r="E26" s="35">
        <f t="shared" si="6"/>
        <v>12664.761191904028</v>
      </c>
      <c r="F26" s="33">
        <f t="shared" si="1"/>
        <v>1442679.1616607304</v>
      </c>
      <c r="G26" s="41">
        <f t="shared" si="4"/>
        <v>133</v>
      </c>
    </row>
    <row r="27" spans="1:7" x14ac:dyDescent="0.2">
      <c r="A27" s="27">
        <f t="shared" si="5"/>
        <v>44024</v>
      </c>
      <c r="B27" s="25">
        <f t="shared" si="2"/>
        <v>140</v>
      </c>
      <c r="C27" s="31">
        <v>850827</v>
      </c>
      <c r="D27" s="71">
        <f t="shared" si="3"/>
        <v>4410000</v>
      </c>
      <c r="E27" s="35">
        <f t="shared" si="6"/>
        <v>19377.084623613162</v>
      </c>
      <c r="F27" s="33">
        <f t="shared" si="1"/>
        <v>1674061.094641132</v>
      </c>
      <c r="G27" s="41">
        <f t="shared" si="4"/>
        <v>140</v>
      </c>
    </row>
    <row r="28" spans="1:7" x14ac:dyDescent="0.2">
      <c r="A28" s="27">
        <f t="shared" si="5"/>
        <v>44031</v>
      </c>
      <c r="B28" s="25">
        <f t="shared" si="2"/>
        <v>147</v>
      </c>
      <c r="C28" s="31">
        <v>1077864</v>
      </c>
      <c r="D28" s="71">
        <f t="shared" si="3"/>
        <v>4630500</v>
      </c>
      <c r="E28" s="35">
        <f t="shared" si="6"/>
        <v>29646.939474128139</v>
      </c>
      <c r="F28" s="33">
        <f t="shared" si="1"/>
        <v>1928502.7867383463</v>
      </c>
      <c r="G28" s="41">
        <f t="shared" si="4"/>
        <v>147</v>
      </c>
    </row>
    <row r="29" spans="1:7" x14ac:dyDescent="0.2">
      <c r="A29" s="27">
        <f t="shared" si="5"/>
        <v>44038</v>
      </c>
      <c r="B29" s="25">
        <f t="shared" si="2"/>
        <v>154</v>
      </c>
      <c r="C29" s="31">
        <v>1387481</v>
      </c>
      <c r="D29" s="71">
        <f t="shared" si="3"/>
        <v>4851000</v>
      </c>
      <c r="E29" s="35">
        <f t="shared" si="6"/>
        <v>45359.817395416052</v>
      </c>
      <c r="F29" s="33">
        <f t="shared" si="1"/>
        <v>2207039.4212578246</v>
      </c>
      <c r="G29" s="41">
        <f t="shared" si="4"/>
        <v>154</v>
      </c>
    </row>
    <row r="30" spans="1:7" x14ac:dyDescent="0.2">
      <c r="A30" s="27">
        <f t="shared" si="5"/>
        <v>44045</v>
      </c>
      <c r="B30" s="25">
        <f t="shared" si="2"/>
        <v>161</v>
      </c>
      <c r="C30" s="31">
        <v>1754117</v>
      </c>
      <c r="D30" s="71">
        <f t="shared" si="3"/>
        <v>5071500</v>
      </c>
      <c r="E30" s="35">
        <f t="shared" si="6"/>
        <v>69400.520614986555</v>
      </c>
      <c r="F30" s="33">
        <f t="shared" si="1"/>
        <v>2510701.2597838785</v>
      </c>
      <c r="G30" s="41">
        <f t="shared" si="4"/>
        <v>161</v>
      </c>
    </row>
    <row r="31" spans="1:7" x14ac:dyDescent="0.2">
      <c r="A31" s="27">
        <f t="shared" si="5"/>
        <v>44052</v>
      </c>
      <c r="B31" s="25">
        <f t="shared" si="2"/>
        <v>168</v>
      </c>
      <c r="C31" s="31">
        <v>2153010</v>
      </c>
      <c r="D31" s="71">
        <f t="shared" si="3"/>
        <v>5292000</v>
      </c>
      <c r="E31" s="35">
        <f t="shared" si="6"/>
        <v>106182.79654092943</v>
      </c>
      <c r="F31" s="33">
        <f t="shared" si="1"/>
        <v>2840513.8880625684</v>
      </c>
      <c r="G31" s="41">
        <f t="shared" si="4"/>
        <v>168</v>
      </c>
    </row>
    <row r="32" spans="1:7" x14ac:dyDescent="0.2">
      <c r="A32" s="27">
        <f t="shared" si="5"/>
        <v>44059</v>
      </c>
      <c r="B32" s="25">
        <f t="shared" si="2"/>
        <v>175</v>
      </c>
      <c r="C32" s="31">
        <v>2590501</v>
      </c>
      <c r="D32" s="71">
        <f t="shared" si="3"/>
        <v>5512500</v>
      </c>
      <c r="E32" s="35">
        <f t="shared" si="6"/>
        <v>162459.67870762202</v>
      </c>
      <c r="F32" s="33">
        <f t="shared" si="1"/>
        <v>3197498.4394383049</v>
      </c>
      <c r="G32" s="41">
        <f t="shared" si="4"/>
        <v>175</v>
      </c>
    </row>
    <row r="33" spans="1:8" x14ac:dyDescent="0.2">
      <c r="A33" s="27">
        <f t="shared" si="5"/>
        <v>44066</v>
      </c>
      <c r="B33" s="25">
        <f t="shared" si="2"/>
        <v>182</v>
      </c>
      <c r="C33" s="31">
        <v>3049855</v>
      </c>
      <c r="D33" s="71">
        <f t="shared" si="3"/>
        <v>5733000</v>
      </c>
      <c r="E33" s="35">
        <f t="shared" si="6"/>
        <v>248563.30842266171</v>
      </c>
      <c r="F33" s="33">
        <f t="shared" si="1"/>
        <v>3582671.7987446724</v>
      </c>
      <c r="G33" s="41">
        <f t="shared" si="4"/>
        <v>182</v>
      </c>
    </row>
    <row r="34" spans="1:8" x14ac:dyDescent="0.2">
      <c r="A34" s="27">
        <f t="shared" si="5"/>
        <v>44073</v>
      </c>
      <c r="B34" s="25">
        <f t="shared" si="2"/>
        <v>189</v>
      </c>
      <c r="C34" s="31">
        <v>3542733</v>
      </c>
      <c r="D34" s="71">
        <f t="shared" si="3"/>
        <v>5953500</v>
      </c>
      <c r="E34" s="35">
        <f t="shared" si="6"/>
        <v>380301.86188667244</v>
      </c>
      <c r="F34" s="33">
        <f t="shared" si="1"/>
        <v>3997046.7890739264</v>
      </c>
      <c r="G34" s="41">
        <f t="shared" si="4"/>
        <v>189</v>
      </c>
    </row>
    <row r="35" spans="1:8" x14ac:dyDescent="0.2">
      <c r="A35" s="27">
        <f t="shared" si="5"/>
        <v>44080</v>
      </c>
      <c r="B35" s="25">
        <f t="shared" si="2"/>
        <v>196</v>
      </c>
      <c r="C35" s="31">
        <v>4114773</v>
      </c>
      <c r="D35" s="71">
        <f t="shared" si="3"/>
        <v>6174000</v>
      </c>
      <c r="E35" s="35">
        <f t="shared" si="6"/>
        <v>581861.84868660884</v>
      </c>
      <c r="F35" s="33">
        <f t="shared" si="1"/>
        <v>4441632.3434666758</v>
      </c>
      <c r="G35" s="41">
        <f t="shared" si="4"/>
        <v>196</v>
      </c>
    </row>
    <row r="36" spans="1:8" x14ac:dyDescent="0.2">
      <c r="A36" s="27">
        <f t="shared" si="5"/>
        <v>44087</v>
      </c>
      <c r="B36" s="25">
        <f t="shared" si="2"/>
        <v>203</v>
      </c>
      <c r="C36" s="31">
        <v>4754356</v>
      </c>
      <c r="D36" s="71">
        <f t="shared" si="3"/>
        <v>6394500</v>
      </c>
      <c r="E36" s="35">
        <f t="shared" si="6"/>
        <v>890248.62849051156</v>
      </c>
      <c r="F36" s="33">
        <f t="shared" si="1"/>
        <v>4917433.6632535905</v>
      </c>
      <c r="G36" s="41">
        <f t="shared" si="4"/>
        <v>203</v>
      </c>
    </row>
    <row r="37" spans="1:8" x14ac:dyDescent="0.2">
      <c r="A37" s="27">
        <f t="shared" si="5"/>
        <v>44094</v>
      </c>
      <c r="B37" s="25">
        <f t="shared" si="2"/>
        <v>210</v>
      </c>
      <c r="C37" s="31">
        <v>5400619</v>
      </c>
      <c r="D37" s="71">
        <f t="shared" si="3"/>
        <v>6615000</v>
      </c>
      <c r="E37" s="35">
        <f t="shared" si="6"/>
        <v>1362080.4015904828</v>
      </c>
      <c r="F37" s="33">
        <f t="shared" si="1"/>
        <v>5425452.3645266946</v>
      </c>
      <c r="G37" s="41">
        <f t="shared" si="4"/>
        <v>210</v>
      </c>
    </row>
    <row r="38" spans="1:8" x14ac:dyDescent="0.2">
      <c r="A38" s="27">
        <f t="shared" si="5"/>
        <v>44101</v>
      </c>
      <c r="B38" s="25">
        <f t="shared" si="2"/>
        <v>217</v>
      </c>
      <c r="C38" s="31">
        <v>5992532</v>
      </c>
      <c r="D38" s="71">
        <f t="shared" si="3"/>
        <v>6835500</v>
      </c>
      <c r="E38" s="35">
        <f t="shared" si="6"/>
        <v>2083983.0144334387</v>
      </c>
      <c r="F38" s="33">
        <f t="shared" si="1"/>
        <v>5966686.6140092807</v>
      </c>
      <c r="G38" s="41">
        <f t="shared" si="4"/>
        <v>217</v>
      </c>
    </row>
    <row r="39" spans="1:8" x14ac:dyDescent="0.2">
      <c r="A39" s="27">
        <f t="shared" si="5"/>
        <v>44108</v>
      </c>
      <c r="B39" s="25">
        <f t="shared" si="2"/>
        <v>224</v>
      </c>
      <c r="C39" s="31">
        <v>6549373</v>
      </c>
      <c r="D39" s="71">
        <f t="shared" si="3"/>
        <v>7056000</v>
      </c>
      <c r="E39" s="35">
        <f t="shared" si="6"/>
        <v>3188494.0120831612</v>
      </c>
      <c r="F39" s="33">
        <f t="shared" si="1"/>
        <v>6542131.2554197293</v>
      </c>
      <c r="G39" s="41">
        <f t="shared" si="4"/>
        <v>224</v>
      </c>
    </row>
    <row r="40" spans="1:8" x14ac:dyDescent="0.2">
      <c r="A40" s="27">
        <f t="shared" si="5"/>
        <v>44115</v>
      </c>
      <c r="B40" s="25">
        <f t="shared" si="2"/>
        <v>231</v>
      </c>
      <c r="C40" s="31">
        <v>7053806</v>
      </c>
      <c r="D40" s="71">
        <f t="shared" si="3"/>
        <v>7276500</v>
      </c>
      <c r="E40" s="35">
        <f t="shared" si="6"/>
        <v>4878395.8384872368</v>
      </c>
      <c r="F40" s="33">
        <f t="shared" si="1"/>
        <v>7152777.9272797396</v>
      </c>
      <c r="G40" s="41">
        <f t="shared" si="4"/>
        <v>231</v>
      </c>
    </row>
    <row r="41" spans="1:8" x14ac:dyDescent="0.2">
      <c r="A41" s="27">
        <f t="shared" si="5"/>
        <v>44122</v>
      </c>
      <c r="B41" s="25">
        <f t="shared" si="2"/>
        <v>238</v>
      </c>
      <c r="C41" s="31">
        <v>7494551</v>
      </c>
      <c r="D41" s="71">
        <f t="shared" si="3"/>
        <v>7497000</v>
      </c>
      <c r="E41" s="35">
        <f t="shared" si="6"/>
        <v>7463945.6328854719</v>
      </c>
      <c r="F41" s="33">
        <f t="shared" si="1"/>
        <v>7799615.1729955366</v>
      </c>
      <c r="G41" s="41">
        <f t="shared" si="4"/>
        <v>238</v>
      </c>
    </row>
    <row r="42" spans="1:8" x14ac:dyDescent="0.2">
      <c r="A42" s="27">
        <f t="shared" si="5"/>
        <v>44129</v>
      </c>
      <c r="B42" s="25">
        <f t="shared" si="2"/>
        <v>245</v>
      </c>
      <c r="C42" s="32"/>
      <c r="D42" s="71">
        <f t="shared" si="3"/>
        <v>7717500</v>
      </c>
      <c r="E42" s="35">
        <f t="shared" si="6"/>
        <v>11419836.818314772</v>
      </c>
      <c r="F42" s="33">
        <f t="shared" si="1"/>
        <v>8483628.5439378768</v>
      </c>
      <c r="G42" s="41">
        <f t="shared" si="4"/>
        <v>245</v>
      </c>
    </row>
    <row r="43" spans="1:8" x14ac:dyDescent="0.2">
      <c r="A43" s="27">
        <f t="shared" si="5"/>
        <v>44136</v>
      </c>
      <c r="B43" s="25">
        <f t="shared" si="2"/>
        <v>252</v>
      </c>
      <c r="C43" s="32"/>
      <c r="D43" s="71">
        <f t="shared" si="3"/>
        <v>7938000</v>
      </c>
      <c r="E43" s="35">
        <f t="shared" si="6"/>
        <v>17472350.332021601</v>
      </c>
      <c r="F43" s="33">
        <f t="shared" si="1"/>
        <v>9205800.696158966</v>
      </c>
      <c r="G43" s="41">
        <f t="shared" si="4"/>
        <v>252</v>
      </c>
    </row>
    <row r="44" spans="1:8" ht="15" x14ac:dyDescent="0.2">
      <c r="A44" s="11"/>
      <c r="B44" s="10"/>
      <c r="C44" s="10"/>
      <c r="D44" s="10"/>
      <c r="F44" s="9"/>
      <c r="H44" s="12" t="s">
        <v>22</v>
      </c>
    </row>
    <row r="48" spans="1:8" ht="15" x14ac:dyDescent="0.2">
      <c r="A48" s="11"/>
      <c r="B48" s="10"/>
      <c r="C48" s="10"/>
      <c r="D48" s="10"/>
      <c r="F48" s="9"/>
    </row>
    <row r="49" spans="1:6" ht="15" x14ac:dyDescent="0.2">
      <c r="A49" s="11"/>
      <c r="B49" s="10"/>
      <c r="C49" s="10"/>
      <c r="D49" s="10"/>
      <c r="F49" s="9"/>
    </row>
    <row r="50" spans="1:6" ht="15" x14ac:dyDescent="0.2">
      <c r="A50" s="11"/>
      <c r="B50" s="10"/>
      <c r="C50" s="10"/>
      <c r="D50" s="10"/>
      <c r="F50" s="9"/>
    </row>
    <row r="51" spans="1:6" ht="15" x14ac:dyDescent="0.2">
      <c r="A51" s="11"/>
      <c r="B51" s="10"/>
      <c r="C51" s="10"/>
      <c r="D51" s="10"/>
      <c r="F51" s="9"/>
    </row>
    <row r="52" spans="1:6" ht="15" x14ac:dyDescent="0.2">
      <c r="A52" s="11"/>
      <c r="B52" s="10"/>
      <c r="C52" s="10"/>
      <c r="D52" s="10"/>
      <c r="F52" s="9"/>
    </row>
    <row r="53" spans="1:6" ht="15" x14ac:dyDescent="0.2">
      <c r="A53" s="11"/>
      <c r="B53" s="10"/>
      <c r="C53" s="10"/>
      <c r="D53" s="10"/>
      <c r="F53" s="9"/>
    </row>
    <row r="54" spans="1:6" ht="15" x14ac:dyDescent="0.2">
      <c r="A54" s="11"/>
      <c r="B54" s="10"/>
      <c r="C54" s="10"/>
      <c r="D54" s="10"/>
      <c r="F54" s="9"/>
    </row>
    <row r="55" spans="1:6" ht="15" x14ac:dyDescent="0.2">
      <c r="A55" s="11"/>
      <c r="B55" s="10"/>
      <c r="C55" s="10"/>
      <c r="D55" s="10"/>
      <c r="F55" s="9"/>
    </row>
    <row r="56" spans="1:6" ht="15" x14ac:dyDescent="0.2">
      <c r="A56" s="11"/>
      <c r="B56" s="10"/>
      <c r="C56" s="10"/>
      <c r="D56" s="10"/>
      <c r="F56" s="9"/>
    </row>
    <row r="57" spans="1:6" ht="15" x14ac:dyDescent="0.2">
      <c r="A57" s="11"/>
      <c r="B57" s="10"/>
      <c r="C57" s="10"/>
      <c r="D57" s="10"/>
      <c r="F57" s="9"/>
    </row>
    <row r="58" spans="1:6" ht="15" x14ac:dyDescent="0.2">
      <c r="A58" s="11"/>
      <c r="B58" s="10"/>
      <c r="C58" s="10"/>
      <c r="D58" s="10"/>
      <c r="F58" s="9"/>
    </row>
    <row r="59" spans="1:6" ht="15" x14ac:dyDescent="0.2">
      <c r="A59" s="11"/>
      <c r="B59" s="10"/>
      <c r="C59" s="10"/>
      <c r="D59" s="10"/>
      <c r="F59" s="9"/>
    </row>
    <row r="60" spans="1:6" ht="15" x14ac:dyDescent="0.2">
      <c r="A60" s="11"/>
      <c r="B60" s="10"/>
      <c r="C60" s="10"/>
      <c r="D60" s="10"/>
      <c r="F60" s="9"/>
    </row>
    <row r="61" spans="1:6" ht="15" x14ac:dyDescent="0.2">
      <c r="A61" s="11"/>
      <c r="B61" s="10"/>
      <c r="C61" s="10"/>
      <c r="D61" s="10"/>
      <c r="F61" s="9"/>
    </row>
    <row r="62" spans="1:6" ht="15" x14ac:dyDescent="0.2">
      <c r="A62" s="11"/>
      <c r="B62" s="10"/>
      <c r="C62" s="10"/>
      <c r="D62" s="10"/>
      <c r="F62" s="9"/>
    </row>
    <row r="63" spans="1:6" ht="15" x14ac:dyDescent="0.2">
      <c r="A63" s="11"/>
      <c r="B63" s="10"/>
      <c r="C63" s="10"/>
      <c r="D63" s="10"/>
      <c r="F63" s="9"/>
    </row>
    <row r="64" spans="1:6" ht="15" x14ac:dyDescent="0.2">
      <c r="A64" s="11"/>
      <c r="B64" s="10"/>
      <c r="C64" s="10"/>
      <c r="D64" s="10"/>
      <c r="F64" s="9"/>
    </row>
    <row r="65" spans="1:6" ht="15" x14ac:dyDescent="0.2">
      <c r="A65" s="11"/>
      <c r="B65" s="10"/>
      <c r="C65" s="10"/>
      <c r="D65" s="10"/>
      <c r="F65" s="9"/>
    </row>
    <row r="66" spans="1:6" ht="15" x14ac:dyDescent="0.2">
      <c r="A66" s="11"/>
      <c r="B66" s="10"/>
      <c r="C66" s="10"/>
      <c r="D66" s="10"/>
      <c r="F66" s="9"/>
    </row>
    <row r="67" spans="1:6" ht="15" x14ac:dyDescent="0.2">
      <c r="A67" s="11"/>
      <c r="B67" s="10"/>
      <c r="C67" s="10"/>
      <c r="D67" s="10"/>
      <c r="F67" s="9"/>
    </row>
    <row r="68" spans="1:6" ht="15" x14ac:dyDescent="0.2">
      <c r="A68" s="11"/>
      <c r="B68" s="10"/>
      <c r="C68" s="10"/>
      <c r="D68" s="10"/>
      <c r="F68" s="9"/>
    </row>
    <row r="69" spans="1:6" ht="15" x14ac:dyDescent="0.2">
      <c r="A69" s="11"/>
      <c r="B69" s="10"/>
      <c r="C69" s="10"/>
      <c r="D69" s="10"/>
      <c r="F69" s="9"/>
    </row>
    <row r="70" spans="1:6" ht="15" x14ac:dyDescent="0.2">
      <c r="A70" s="11"/>
      <c r="B70" s="10"/>
      <c r="C70" s="10"/>
      <c r="D70" s="10"/>
      <c r="F70" s="9"/>
    </row>
    <row r="71" spans="1:6" ht="15" x14ac:dyDescent="0.2">
      <c r="A71" s="11"/>
      <c r="B71" s="10"/>
      <c r="C71" s="10"/>
      <c r="D71" s="10"/>
      <c r="F71" s="9"/>
    </row>
    <row r="72" spans="1:6" ht="15" x14ac:dyDescent="0.2">
      <c r="A72" s="11"/>
      <c r="B72" s="10"/>
      <c r="C72" s="10"/>
      <c r="D72" s="10"/>
      <c r="F72" s="9"/>
    </row>
    <row r="73" spans="1:6" ht="15" x14ac:dyDescent="0.2">
      <c r="A73" s="11"/>
      <c r="B73" s="10"/>
      <c r="C73" s="10"/>
      <c r="D73" s="10"/>
      <c r="F73" s="9"/>
    </row>
    <row r="74" spans="1:6" ht="15" x14ac:dyDescent="0.2">
      <c r="A74" s="11"/>
      <c r="B74" s="10"/>
      <c r="C74" s="10"/>
      <c r="D74" s="10"/>
      <c r="F74" s="9"/>
    </row>
    <row r="75" spans="1:6" ht="15" x14ac:dyDescent="0.2">
      <c r="A75" s="11"/>
      <c r="B75" s="10"/>
      <c r="C75" s="10"/>
      <c r="D75" s="10"/>
      <c r="F75" s="9"/>
    </row>
    <row r="76" spans="1:6" ht="15" x14ac:dyDescent="0.2">
      <c r="A76" s="11"/>
      <c r="B76" s="10"/>
      <c r="C76" s="10"/>
      <c r="D76" s="10"/>
      <c r="F76" s="9"/>
    </row>
    <row r="77" spans="1:6" ht="15" x14ac:dyDescent="0.2">
      <c r="A77" s="11"/>
      <c r="B77" s="10"/>
      <c r="C77" s="10"/>
      <c r="D77" s="10"/>
      <c r="F77" s="9"/>
    </row>
    <row r="78" spans="1:6" ht="15" x14ac:dyDescent="0.2">
      <c r="A78" s="11"/>
      <c r="B78" s="10"/>
      <c r="C78" s="10"/>
      <c r="D78" s="10"/>
      <c r="F78" s="9"/>
    </row>
    <row r="79" spans="1:6" ht="15" x14ac:dyDescent="0.2">
      <c r="A79" s="11"/>
      <c r="B79" s="10"/>
      <c r="C79" s="10"/>
      <c r="D79" s="10"/>
      <c r="F79" s="9"/>
    </row>
    <row r="80" spans="1:6" ht="15" x14ac:dyDescent="0.2">
      <c r="A80" s="11"/>
      <c r="B80" s="10"/>
      <c r="C80" s="10"/>
      <c r="D80" s="10"/>
      <c r="F80" s="9"/>
    </row>
    <row r="81" spans="1:6" ht="15" x14ac:dyDescent="0.2">
      <c r="A81" s="11"/>
      <c r="B81" s="10"/>
      <c r="C81" s="10"/>
      <c r="D81" s="10"/>
      <c r="F81" s="9"/>
    </row>
    <row r="82" spans="1:6" ht="15" x14ac:dyDescent="0.2">
      <c r="A82" s="11"/>
      <c r="B82" s="10"/>
      <c r="C82" s="10"/>
      <c r="D82" s="10"/>
      <c r="F82" s="9"/>
    </row>
    <row r="83" spans="1:6" ht="15" x14ac:dyDescent="0.2">
      <c r="A83" s="11"/>
      <c r="B83" s="10"/>
      <c r="C83" s="10"/>
      <c r="D83" s="10"/>
      <c r="F83" s="9"/>
    </row>
    <row r="84" spans="1:6" ht="15" x14ac:dyDescent="0.2">
      <c r="A84" s="11"/>
      <c r="B84" s="10"/>
      <c r="C84" s="10"/>
      <c r="D84" s="10"/>
      <c r="F84" s="9"/>
    </row>
    <row r="85" spans="1:6" ht="15" x14ac:dyDescent="0.2">
      <c r="A85" s="11"/>
      <c r="B85" s="10"/>
      <c r="C85" s="10"/>
      <c r="D85" s="10"/>
      <c r="F85" s="9"/>
    </row>
    <row r="86" spans="1:6" ht="15" x14ac:dyDescent="0.2">
      <c r="A86" s="11"/>
      <c r="B86" s="10"/>
      <c r="C86" s="10"/>
      <c r="D86" s="10"/>
      <c r="F86" s="9"/>
    </row>
    <row r="87" spans="1:6" ht="15" x14ac:dyDescent="0.2">
      <c r="A87" s="11"/>
      <c r="B87" s="10"/>
      <c r="C87" s="10"/>
      <c r="D87" s="10"/>
      <c r="F87" s="9"/>
    </row>
    <row r="88" spans="1:6" ht="15" x14ac:dyDescent="0.2">
      <c r="A88" s="11"/>
      <c r="B88" s="10"/>
      <c r="C88" s="10"/>
      <c r="D88" s="10"/>
      <c r="F88" s="9"/>
    </row>
    <row r="89" spans="1:6" ht="15" x14ac:dyDescent="0.2">
      <c r="A89" s="11"/>
      <c r="B89" s="10"/>
      <c r="C89" s="10"/>
      <c r="D89" s="10"/>
      <c r="F89" s="9"/>
    </row>
    <row r="90" spans="1:6" ht="15" x14ac:dyDescent="0.2">
      <c r="A90" s="11"/>
      <c r="B90" s="10"/>
      <c r="C90" s="10"/>
      <c r="D90" s="10"/>
      <c r="F90" s="9"/>
    </row>
    <row r="91" spans="1:6" ht="15" x14ac:dyDescent="0.2">
      <c r="A91" s="11"/>
      <c r="B91" s="10"/>
      <c r="C91" s="10"/>
      <c r="D91" s="10"/>
      <c r="F91" s="9"/>
    </row>
    <row r="92" spans="1:6" ht="15" x14ac:dyDescent="0.2">
      <c r="A92" s="11"/>
      <c r="B92" s="10"/>
      <c r="C92" s="10"/>
      <c r="D92" s="10"/>
      <c r="F92" s="9"/>
    </row>
    <row r="93" spans="1:6" ht="15" x14ac:dyDescent="0.2">
      <c r="A93" s="11"/>
      <c r="B93" s="10"/>
      <c r="C93" s="10"/>
      <c r="D93" s="10"/>
      <c r="F93" s="9"/>
    </row>
    <row r="94" spans="1:6" ht="15" x14ac:dyDescent="0.2">
      <c r="A94" s="11"/>
      <c r="B94" s="10"/>
      <c r="C94" s="10"/>
      <c r="D94" s="10"/>
      <c r="F94" s="9"/>
    </row>
    <row r="95" spans="1:6" ht="15" x14ac:dyDescent="0.2">
      <c r="A95" s="11"/>
      <c r="B95" s="10"/>
      <c r="C95" s="10"/>
      <c r="D95" s="10"/>
      <c r="F95" s="9"/>
    </row>
    <row r="96" spans="1:6" ht="15" x14ac:dyDescent="0.2">
      <c r="A96" s="11"/>
      <c r="B96" s="10"/>
      <c r="C96" s="10"/>
      <c r="D96" s="10"/>
      <c r="F96" s="9"/>
    </row>
    <row r="97" spans="1:6" ht="15" x14ac:dyDescent="0.2">
      <c r="A97" s="11"/>
      <c r="B97" s="10"/>
      <c r="C97" s="10"/>
      <c r="D97" s="10"/>
      <c r="F97" s="9"/>
    </row>
    <row r="98" spans="1:6" ht="15" x14ac:dyDescent="0.2">
      <c r="A98" s="11"/>
      <c r="B98" s="10"/>
      <c r="C98" s="10"/>
      <c r="D98" s="10"/>
      <c r="F98" s="9"/>
    </row>
    <row r="99" spans="1:6" ht="15" x14ac:dyDescent="0.2">
      <c r="A99" s="11"/>
      <c r="B99" s="10"/>
      <c r="C99" s="10"/>
      <c r="D99" s="10"/>
      <c r="F99" s="9"/>
    </row>
    <row r="100" spans="1:6" ht="15" x14ac:dyDescent="0.2">
      <c r="A100" s="11"/>
      <c r="B100" s="10"/>
      <c r="C100" s="10"/>
      <c r="D100" s="10"/>
      <c r="F100" s="9"/>
    </row>
    <row r="101" spans="1:6" ht="15" x14ac:dyDescent="0.2">
      <c r="A101" s="11"/>
      <c r="B101" s="10"/>
      <c r="C101" s="10"/>
      <c r="D101" s="10"/>
      <c r="F101" s="9"/>
    </row>
    <row r="102" spans="1:6" ht="15" x14ac:dyDescent="0.2">
      <c r="A102" s="11"/>
      <c r="B102" s="10"/>
      <c r="C102" s="10"/>
      <c r="D102" s="10"/>
      <c r="F102" s="9"/>
    </row>
    <row r="103" spans="1:6" ht="15" x14ac:dyDescent="0.2">
      <c r="A103" s="11"/>
      <c r="B103" s="10"/>
      <c r="C103" s="10"/>
      <c r="D103" s="10"/>
      <c r="F103" s="9"/>
    </row>
    <row r="104" spans="1:6" ht="15" x14ac:dyDescent="0.2">
      <c r="A104" s="11"/>
      <c r="B104" s="10"/>
      <c r="C104" s="10"/>
      <c r="D104" s="10"/>
      <c r="F104" s="9"/>
    </row>
    <row r="105" spans="1:6" ht="15" x14ac:dyDescent="0.2">
      <c r="A105" s="11"/>
      <c r="B105" s="10"/>
      <c r="C105" s="10"/>
      <c r="D105" s="10"/>
      <c r="F105" s="9"/>
    </row>
    <row r="106" spans="1:6" ht="15" x14ac:dyDescent="0.2">
      <c r="A106" s="11"/>
      <c r="B106" s="10"/>
      <c r="C106" s="10"/>
      <c r="D106" s="10"/>
      <c r="F106" s="9"/>
    </row>
    <row r="107" spans="1:6" ht="15" x14ac:dyDescent="0.2">
      <c r="A107" s="11"/>
      <c r="B107" s="10"/>
      <c r="C107" s="10"/>
      <c r="D107" s="10"/>
      <c r="F107" s="9"/>
    </row>
    <row r="108" spans="1:6" ht="15" x14ac:dyDescent="0.2">
      <c r="A108" s="11"/>
      <c r="B108" s="10"/>
      <c r="C108" s="10"/>
      <c r="D108" s="10"/>
      <c r="F108" s="9"/>
    </row>
    <row r="109" spans="1:6" ht="15" x14ac:dyDescent="0.2">
      <c r="A109" s="11"/>
      <c r="B109" s="10"/>
      <c r="C109" s="10"/>
      <c r="D109" s="10"/>
      <c r="F109" s="9"/>
    </row>
  </sheetData>
  <phoneticPr fontId="28" type="noConversion"/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FA46C-5463-4912-9B0E-248D28C46DDB}">
  <dimension ref="A1:AB160"/>
  <sheetViews>
    <sheetView tabSelected="1" workbookViewId="0">
      <selection activeCell="D18" sqref="D18"/>
    </sheetView>
  </sheetViews>
  <sheetFormatPr defaultRowHeight="12.75" x14ac:dyDescent="0.2"/>
  <cols>
    <col min="1" max="1" width="10" style="8" customWidth="1"/>
    <col min="2" max="2" width="6.42578125" style="8" customWidth="1"/>
    <col min="3" max="3" width="12.42578125" style="8" bestFit="1" customWidth="1"/>
    <col min="4" max="5" width="11.28515625" style="8" bestFit="1" customWidth="1"/>
    <col min="6" max="7" width="13.28515625" style="8" customWidth="1"/>
    <col min="8" max="8" width="2.5703125" style="8" customWidth="1"/>
    <col min="9" max="9" width="14" style="8" bestFit="1" customWidth="1"/>
    <col min="10" max="28" width="9.140625" style="8"/>
  </cols>
  <sheetData>
    <row r="1" spans="1:9" s="8" customFormat="1" ht="18" x14ac:dyDescent="0.25">
      <c r="A1" s="23" t="s">
        <v>33</v>
      </c>
      <c r="B1" s="20"/>
      <c r="C1" s="20"/>
      <c r="E1" s="20"/>
      <c r="F1" s="20"/>
      <c r="G1" s="20"/>
      <c r="I1" s="94"/>
    </row>
    <row r="2" spans="1:9" s="8" customFormat="1" ht="15.75" x14ac:dyDescent="0.25">
      <c r="A2" s="22"/>
      <c r="B2" s="20"/>
    </row>
    <row r="3" spans="1:9" s="8" customFormat="1" ht="15.75" x14ac:dyDescent="0.25">
      <c r="A3" s="22"/>
      <c r="B3" s="20"/>
      <c r="C3" s="72" t="s">
        <v>40</v>
      </c>
      <c r="D3" s="80">
        <f>RSQ($C13:$C106,D13:D106)</f>
        <v>0.5757195529771143</v>
      </c>
      <c r="E3" s="79">
        <f>RSQ($C13:$C106,E13:E106)</f>
        <v>0.99510156117886328</v>
      </c>
      <c r="F3" s="84">
        <f>RSQ($C13:$C106,F13:F106)</f>
        <v>0.93399951625772148</v>
      </c>
      <c r="G3" s="92">
        <f>RSQ($C13:$C106,G13:G106)</f>
        <v>0.9991346204796161</v>
      </c>
    </row>
    <row r="4" spans="1:9" s="8" customFormat="1" ht="15" x14ac:dyDescent="0.2">
      <c r="A4" s="20"/>
      <c r="B4" s="19"/>
      <c r="C4" s="74" t="s">
        <v>41</v>
      </c>
      <c r="D4" s="73" t="s">
        <v>41</v>
      </c>
      <c r="E4" s="73">
        <v>370</v>
      </c>
      <c r="F4" s="73">
        <v>497</v>
      </c>
      <c r="G4" s="73">
        <v>679</v>
      </c>
    </row>
    <row r="5" spans="1:9" s="8" customFormat="1" ht="15" x14ac:dyDescent="0.2">
      <c r="A5" s="20"/>
      <c r="B5" s="19"/>
      <c r="C5" s="74" t="s">
        <v>44</v>
      </c>
      <c r="D5" s="76">
        <v>0</v>
      </c>
      <c r="E5" s="76">
        <v>11000000</v>
      </c>
      <c r="F5" s="76"/>
      <c r="G5" s="76">
        <v>35000000</v>
      </c>
    </row>
    <row r="6" spans="1:9" s="8" customFormat="1" ht="15" x14ac:dyDescent="0.2">
      <c r="A6" s="20"/>
      <c r="B6" s="19"/>
      <c r="C6" s="74" t="s">
        <v>45</v>
      </c>
      <c r="D6" s="76">
        <v>11000000</v>
      </c>
      <c r="E6" s="76">
        <v>31200000</v>
      </c>
      <c r="G6" s="76">
        <v>43050000</v>
      </c>
    </row>
    <row r="7" spans="1:9" s="8" customFormat="1" ht="15" x14ac:dyDescent="0.2">
      <c r="A7" s="20"/>
      <c r="B7" s="19"/>
      <c r="C7" s="74" t="s">
        <v>43</v>
      </c>
      <c r="D7" s="75">
        <v>203</v>
      </c>
      <c r="E7" s="75">
        <v>440</v>
      </c>
      <c r="F7" s="75"/>
      <c r="G7" s="75">
        <v>700</v>
      </c>
    </row>
    <row r="8" spans="1:9" s="8" customFormat="1" ht="15" x14ac:dyDescent="0.2">
      <c r="A8" s="20"/>
      <c r="B8" s="19"/>
      <c r="C8" s="74" t="s">
        <v>42</v>
      </c>
      <c r="D8" s="73">
        <v>3.3000000000000002E-2</v>
      </c>
      <c r="E8" s="73">
        <v>7.0000000000000007E-2</v>
      </c>
      <c r="F8" s="81">
        <v>165000</v>
      </c>
      <c r="G8" s="95">
        <v>0.2</v>
      </c>
    </row>
    <row r="9" spans="1:9" s="8" customFormat="1" ht="15.75" thickBot="1" x14ac:dyDescent="0.3">
      <c r="A9" s="29" t="s">
        <v>27</v>
      </c>
      <c r="B9" s="29" t="s">
        <v>28</v>
      </c>
      <c r="C9" s="38" t="s">
        <v>29</v>
      </c>
      <c r="D9" s="37" t="s">
        <v>46</v>
      </c>
      <c r="E9" s="82" t="s">
        <v>47</v>
      </c>
      <c r="F9" s="89" t="s">
        <v>48</v>
      </c>
      <c r="G9" s="93" t="s">
        <v>56</v>
      </c>
    </row>
    <row r="10" spans="1:9" s="8" customFormat="1" ht="13.5" thickTop="1" x14ac:dyDescent="0.2">
      <c r="A10" s="27">
        <f>A11-7</f>
        <v>43884</v>
      </c>
      <c r="B10" s="25">
        <v>0</v>
      </c>
      <c r="C10" s="77">
        <v>0</v>
      </c>
      <c r="D10" s="78"/>
      <c r="E10" s="83"/>
      <c r="F10" s="90"/>
      <c r="G10" s="91">
        <f t="shared" ref="G10:G61" si="0">IF($B10&lt;G$4,MAX(D10,E10,F10),G$5+(G$6-G$5)/(1+EXP(-G$8*($B10-G$7))))</f>
        <v>0</v>
      </c>
    </row>
    <row r="11" spans="1:9" s="8" customFormat="1" x14ac:dyDescent="0.2">
      <c r="A11" s="27">
        <v>43891</v>
      </c>
      <c r="B11" s="25">
        <f t="shared" ref="B11:B42" si="1">A11-A$10</f>
        <v>7</v>
      </c>
      <c r="C11" s="77">
        <v>6</v>
      </c>
      <c r="D11" s="78">
        <f t="shared" ref="D11:D42" si="2">D$5+(D$6-D$5)/(1+EXP(-D$8*(B11-D$7)))</f>
        <v>17049.134297668195</v>
      </c>
      <c r="E11" s="83">
        <f t="shared" ref="E11:E42" si="3">IF(B11&lt;E$4,D$5+(D$6-D$5)/(1+EXP(-D$8*(B11-D$7))),E$5+(E$6-E$5)/(1+EXP(-E$8*(B11-E$7))))</f>
        <v>17049.134297668195</v>
      </c>
      <c r="F11" s="90"/>
      <c r="G11" s="91">
        <f t="shared" si="0"/>
        <v>17049.134297668195</v>
      </c>
    </row>
    <row r="12" spans="1:9" s="8" customFormat="1" x14ac:dyDescent="0.2">
      <c r="A12" s="27">
        <f>A11+7</f>
        <v>43898</v>
      </c>
      <c r="B12" s="25">
        <f t="shared" si="1"/>
        <v>14</v>
      </c>
      <c r="C12" s="77">
        <v>31</v>
      </c>
      <c r="D12" s="78">
        <f t="shared" si="2"/>
        <v>21470.861735836617</v>
      </c>
      <c r="E12" s="83">
        <f t="shared" si="3"/>
        <v>21470.861735836617</v>
      </c>
      <c r="F12" s="90"/>
      <c r="G12" s="91">
        <f t="shared" si="0"/>
        <v>21470.861735836617</v>
      </c>
    </row>
    <row r="13" spans="1:9" s="8" customFormat="1" x14ac:dyDescent="0.2">
      <c r="A13" s="27">
        <f t="shared" ref="A13:A76" si="4">A12+7</f>
        <v>43905</v>
      </c>
      <c r="B13" s="25">
        <f t="shared" si="1"/>
        <v>21</v>
      </c>
      <c r="C13" s="77">
        <v>115</v>
      </c>
      <c r="D13" s="78">
        <f t="shared" si="2"/>
        <v>27036.550102618432</v>
      </c>
      <c r="E13" s="83">
        <f t="shared" si="3"/>
        <v>27036.550102618432</v>
      </c>
      <c r="F13" s="90"/>
      <c r="G13" s="91">
        <f t="shared" si="0"/>
        <v>27036.550102618432</v>
      </c>
    </row>
    <row r="14" spans="1:9" s="8" customFormat="1" x14ac:dyDescent="0.2">
      <c r="A14" s="27">
        <f t="shared" si="4"/>
        <v>43912</v>
      </c>
      <c r="B14" s="25">
        <f t="shared" si="1"/>
        <v>28</v>
      </c>
      <c r="C14" s="77">
        <v>396</v>
      </c>
      <c r="D14" s="78">
        <f t="shared" si="2"/>
        <v>34040.505786779839</v>
      </c>
      <c r="E14" s="83">
        <f t="shared" si="3"/>
        <v>34040.505786779839</v>
      </c>
      <c r="F14" s="90"/>
      <c r="G14" s="91">
        <f t="shared" si="0"/>
        <v>34040.505786779839</v>
      </c>
    </row>
    <row r="15" spans="1:9" s="8" customFormat="1" x14ac:dyDescent="0.2">
      <c r="A15" s="27">
        <f t="shared" si="4"/>
        <v>43919</v>
      </c>
      <c r="B15" s="25">
        <f t="shared" si="1"/>
        <v>35</v>
      </c>
      <c r="C15" s="77">
        <v>659</v>
      </c>
      <c r="D15" s="78">
        <f t="shared" si="2"/>
        <v>42851.786116805539</v>
      </c>
      <c r="E15" s="83">
        <f t="shared" si="3"/>
        <v>42851.786116805539</v>
      </c>
      <c r="F15" s="90"/>
      <c r="G15" s="91">
        <f t="shared" si="0"/>
        <v>42851.786116805539</v>
      </c>
    </row>
    <row r="16" spans="1:9" s="8" customFormat="1" x14ac:dyDescent="0.2">
      <c r="A16" s="27">
        <f t="shared" si="4"/>
        <v>43926</v>
      </c>
      <c r="B16" s="25">
        <f t="shared" si="1"/>
        <v>42</v>
      </c>
      <c r="C16" s="77">
        <v>3588</v>
      </c>
      <c r="D16" s="78">
        <f t="shared" si="2"/>
        <v>53932.622023000949</v>
      </c>
      <c r="E16" s="83">
        <f t="shared" si="3"/>
        <v>53932.622023000949</v>
      </c>
      <c r="F16" s="90"/>
      <c r="G16" s="91">
        <f t="shared" si="0"/>
        <v>53932.622023000949</v>
      </c>
    </row>
    <row r="17" spans="1:7" s="8" customFormat="1" x14ac:dyDescent="0.2">
      <c r="A17" s="27">
        <f t="shared" si="4"/>
        <v>43933</v>
      </c>
      <c r="B17" s="25">
        <f t="shared" si="1"/>
        <v>49</v>
      </c>
      <c r="C17" s="77">
        <v>8504</v>
      </c>
      <c r="D17" s="78">
        <f t="shared" si="2"/>
        <v>67861.051692103007</v>
      </c>
      <c r="E17" s="83">
        <f t="shared" si="3"/>
        <v>67861.051692103007</v>
      </c>
      <c r="F17" s="90"/>
      <c r="G17" s="91">
        <f t="shared" si="0"/>
        <v>67861.051692103007</v>
      </c>
    </row>
    <row r="18" spans="1:7" s="8" customFormat="1" x14ac:dyDescent="0.2">
      <c r="A18" s="27">
        <f t="shared" si="4"/>
        <v>43940</v>
      </c>
      <c r="B18" s="25">
        <f t="shared" si="1"/>
        <v>56</v>
      </c>
      <c r="C18" s="77">
        <v>17615</v>
      </c>
      <c r="D18" s="78">
        <f t="shared" si="2"/>
        <v>85358.532991688335</v>
      </c>
      <c r="E18" s="83">
        <f t="shared" si="3"/>
        <v>85358.532991688335</v>
      </c>
      <c r="F18" s="90"/>
      <c r="G18" s="91">
        <f t="shared" si="0"/>
        <v>85358.532991688335</v>
      </c>
    </row>
    <row r="19" spans="1:7" s="8" customFormat="1" x14ac:dyDescent="0.2">
      <c r="A19" s="27">
        <f t="shared" si="4"/>
        <v>43947</v>
      </c>
      <c r="B19" s="25">
        <f t="shared" si="1"/>
        <v>63</v>
      </c>
      <c r="C19" s="77">
        <v>27890</v>
      </c>
      <c r="D19" s="78">
        <f t="shared" si="2"/>
        <v>107323.32187006492</v>
      </c>
      <c r="E19" s="83">
        <f t="shared" si="3"/>
        <v>107323.32187006492</v>
      </c>
      <c r="F19" s="90"/>
      <c r="G19" s="91">
        <f t="shared" si="0"/>
        <v>107323.32187006492</v>
      </c>
    </row>
    <row r="20" spans="1:7" s="8" customFormat="1" x14ac:dyDescent="0.2">
      <c r="A20" s="27">
        <f t="shared" si="4"/>
        <v>43954</v>
      </c>
      <c r="B20" s="25">
        <f t="shared" si="1"/>
        <v>70</v>
      </c>
      <c r="C20" s="77">
        <v>39980</v>
      </c>
      <c r="D20" s="78">
        <f t="shared" si="2"/>
        <v>134870.33385601995</v>
      </c>
      <c r="E20" s="83">
        <f t="shared" si="3"/>
        <v>134870.33385601995</v>
      </c>
      <c r="F20" s="90"/>
      <c r="G20" s="91">
        <f t="shared" si="0"/>
        <v>134870.33385601995</v>
      </c>
    </row>
    <row r="21" spans="1:7" s="8" customFormat="1" x14ac:dyDescent="0.2">
      <c r="A21" s="27">
        <f t="shared" si="4"/>
        <v>43961</v>
      </c>
      <c r="B21" s="25">
        <f t="shared" si="1"/>
        <v>77</v>
      </c>
      <c r="C21" s="77">
        <v>62939</v>
      </c>
      <c r="D21" s="78">
        <f t="shared" si="2"/>
        <v>169377.97794433258</v>
      </c>
      <c r="E21" s="83">
        <f t="shared" si="3"/>
        <v>169377.97794433258</v>
      </c>
      <c r="F21" s="90"/>
      <c r="G21" s="91">
        <f t="shared" si="0"/>
        <v>169377.97794433258</v>
      </c>
    </row>
    <row r="22" spans="1:7" s="8" customFormat="1" x14ac:dyDescent="0.2">
      <c r="A22" s="27">
        <f t="shared" si="4"/>
        <v>43968</v>
      </c>
      <c r="B22" s="25">
        <f t="shared" si="1"/>
        <v>84</v>
      </c>
      <c r="C22" s="77">
        <v>91314</v>
      </c>
      <c r="D22" s="78">
        <f t="shared" si="2"/>
        <v>212541.9637521274</v>
      </c>
      <c r="E22" s="83">
        <f t="shared" si="3"/>
        <v>212541.9637521274</v>
      </c>
      <c r="F22" s="90"/>
      <c r="G22" s="91">
        <f t="shared" si="0"/>
        <v>212541.9637521274</v>
      </c>
    </row>
    <row r="23" spans="1:7" s="8" customFormat="1" x14ac:dyDescent="0.2">
      <c r="A23" s="27">
        <f t="shared" si="4"/>
        <v>43975</v>
      </c>
      <c r="B23" s="25">
        <f t="shared" si="1"/>
        <v>91</v>
      </c>
      <c r="C23" s="77">
        <v>131423</v>
      </c>
      <c r="D23" s="78">
        <f t="shared" si="2"/>
        <v>266435.18590367702</v>
      </c>
      <c r="E23" s="83">
        <f t="shared" si="3"/>
        <v>266435.18590367702</v>
      </c>
      <c r="F23" s="90"/>
      <c r="G23" s="91">
        <f t="shared" si="0"/>
        <v>266435.18590367702</v>
      </c>
    </row>
    <row r="24" spans="1:7" s="8" customFormat="1" x14ac:dyDescent="0.2">
      <c r="A24" s="27">
        <f t="shared" si="4"/>
        <v>43982</v>
      </c>
      <c r="B24" s="25">
        <f t="shared" si="1"/>
        <v>98</v>
      </c>
      <c r="C24" s="77">
        <v>182490</v>
      </c>
      <c r="D24" s="78">
        <f t="shared" si="2"/>
        <v>333571.28314188775</v>
      </c>
      <c r="E24" s="83">
        <f t="shared" si="3"/>
        <v>333571.28314188775</v>
      </c>
      <c r="F24" s="90"/>
      <c r="G24" s="91">
        <f t="shared" si="0"/>
        <v>333571.28314188775</v>
      </c>
    </row>
    <row r="25" spans="1:7" s="8" customFormat="1" x14ac:dyDescent="0.2">
      <c r="A25" s="27">
        <f t="shared" si="4"/>
        <v>43989</v>
      </c>
      <c r="B25" s="25">
        <f t="shared" si="1"/>
        <v>105</v>
      </c>
      <c r="C25" s="77">
        <v>247195</v>
      </c>
      <c r="D25" s="78">
        <f t="shared" si="2"/>
        <v>416967.10242479609</v>
      </c>
      <c r="E25" s="83">
        <f t="shared" si="3"/>
        <v>416967.10242479609</v>
      </c>
      <c r="F25" s="90"/>
      <c r="G25" s="91">
        <f t="shared" si="0"/>
        <v>416967.10242479609</v>
      </c>
    </row>
    <row r="26" spans="1:7" s="8" customFormat="1" x14ac:dyDescent="0.2">
      <c r="A26" s="27">
        <f t="shared" si="4"/>
        <v>43996</v>
      </c>
      <c r="B26" s="25">
        <f t="shared" si="1"/>
        <v>112</v>
      </c>
      <c r="C26" s="77">
        <v>332783</v>
      </c>
      <c r="D26" s="78">
        <f t="shared" si="2"/>
        <v>520195.79768566712</v>
      </c>
      <c r="E26" s="83">
        <f t="shared" si="3"/>
        <v>520195.79768566712</v>
      </c>
      <c r="F26" s="90"/>
      <c r="G26" s="91">
        <f t="shared" si="0"/>
        <v>520195.79768566712</v>
      </c>
    </row>
    <row r="27" spans="1:7" s="8" customFormat="1" x14ac:dyDescent="0.2">
      <c r="A27" s="27">
        <f t="shared" si="4"/>
        <v>44003</v>
      </c>
      <c r="B27" s="25">
        <f t="shared" si="1"/>
        <v>119</v>
      </c>
      <c r="C27" s="77">
        <v>411773</v>
      </c>
      <c r="D27" s="78">
        <f t="shared" si="2"/>
        <v>647417.44647125935</v>
      </c>
      <c r="E27" s="83">
        <f t="shared" si="3"/>
        <v>647417.44647125935</v>
      </c>
      <c r="F27" s="90"/>
      <c r="G27" s="91">
        <f t="shared" si="0"/>
        <v>647417.44647125935</v>
      </c>
    </row>
    <row r="28" spans="1:7" s="8" customFormat="1" x14ac:dyDescent="0.2">
      <c r="A28" s="27">
        <f t="shared" si="4"/>
        <v>44010</v>
      </c>
      <c r="B28" s="25">
        <f t="shared" si="1"/>
        <v>126</v>
      </c>
      <c r="C28" s="77">
        <v>529577</v>
      </c>
      <c r="D28" s="78">
        <f t="shared" si="2"/>
        <v>803367.89444297389</v>
      </c>
      <c r="E28" s="83">
        <f t="shared" si="3"/>
        <v>803367.89444297389</v>
      </c>
      <c r="F28" s="90"/>
      <c r="G28" s="91">
        <f t="shared" si="0"/>
        <v>803367.89444297389</v>
      </c>
    </row>
    <row r="29" spans="1:7" s="8" customFormat="1" x14ac:dyDescent="0.2">
      <c r="A29" s="27">
        <f t="shared" si="4"/>
        <v>44017</v>
      </c>
      <c r="B29" s="25">
        <f t="shared" si="1"/>
        <v>133</v>
      </c>
      <c r="C29" s="77">
        <v>674312</v>
      </c>
      <c r="D29" s="78">
        <f t="shared" si="2"/>
        <v>993279.59173211828</v>
      </c>
      <c r="E29" s="83">
        <f t="shared" si="3"/>
        <v>993279.59173211828</v>
      </c>
      <c r="F29" s="90"/>
      <c r="G29" s="91">
        <f t="shared" si="0"/>
        <v>993279.59173211828</v>
      </c>
    </row>
    <row r="30" spans="1:7" s="8" customFormat="1" x14ac:dyDescent="0.2">
      <c r="A30" s="27">
        <f t="shared" si="4"/>
        <v>44024</v>
      </c>
      <c r="B30" s="25">
        <f t="shared" si="1"/>
        <v>140</v>
      </c>
      <c r="C30" s="77">
        <v>850827</v>
      </c>
      <c r="D30" s="78">
        <f t="shared" si="2"/>
        <v>1222702.004200889</v>
      </c>
      <c r="E30" s="83">
        <f t="shared" si="3"/>
        <v>1222702.004200889</v>
      </c>
      <c r="F30" s="90"/>
      <c r="G30" s="91">
        <f t="shared" si="0"/>
        <v>1222702.004200889</v>
      </c>
    </row>
    <row r="31" spans="1:7" s="8" customFormat="1" x14ac:dyDescent="0.2">
      <c r="A31" s="27">
        <f t="shared" si="4"/>
        <v>44031</v>
      </c>
      <c r="B31" s="25">
        <f t="shared" si="1"/>
        <v>147</v>
      </c>
      <c r="C31" s="77">
        <v>1077864</v>
      </c>
      <c r="D31" s="78">
        <f t="shared" si="2"/>
        <v>1497186.8006902356</v>
      </c>
      <c r="E31" s="83">
        <f t="shared" si="3"/>
        <v>1497186.8006902356</v>
      </c>
      <c r="F31" s="90"/>
      <c r="G31" s="91">
        <f t="shared" si="0"/>
        <v>1497186.8006902356</v>
      </c>
    </row>
    <row r="32" spans="1:7" s="8" customFormat="1" x14ac:dyDescent="0.2">
      <c r="A32" s="27">
        <f t="shared" si="4"/>
        <v>44038</v>
      </c>
      <c r="B32" s="25">
        <f t="shared" si="1"/>
        <v>154</v>
      </c>
      <c r="C32" s="77">
        <v>1387481</v>
      </c>
      <c r="D32" s="78">
        <f t="shared" si="2"/>
        <v>1821809.2476287931</v>
      </c>
      <c r="E32" s="83">
        <f t="shared" si="3"/>
        <v>1821809.2476287931</v>
      </c>
      <c r="F32" s="90"/>
      <c r="G32" s="91">
        <f t="shared" si="0"/>
        <v>1821809.2476287931</v>
      </c>
    </row>
    <row r="33" spans="1:7" s="8" customFormat="1" x14ac:dyDescent="0.2">
      <c r="A33" s="27">
        <f t="shared" si="4"/>
        <v>44045</v>
      </c>
      <c r="B33" s="25">
        <f t="shared" si="1"/>
        <v>161</v>
      </c>
      <c r="C33" s="77">
        <v>1754117</v>
      </c>
      <c r="D33" s="78">
        <f t="shared" si="2"/>
        <v>2200518.1213216977</v>
      </c>
      <c r="E33" s="83">
        <f t="shared" si="3"/>
        <v>2200518.1213216977</v>
      </c>
      <c r="F33" s="90"/>
      <c r="G33" s="91">
        <f t="shared" si="0"/>
        <v>2200518.1213216977</v>
      </c>
    </row>
    <row r="34" spans="1:7" s="8" customFormat="1" x14ac:dyDescent="0.2">
      <c r="A34" s="27">
        <f t="shared" si="4"/>
        <v>44052</v>
      </c>
      <c r="B34" s="25">
        <f t="shared" si="1"/>
        <v>168</v>
      </c>
      <c r="C34" s="77">
        <v>2153010</v>
      </c>
      <c r="D34" s="78">
        <f t="shared" si="2"/>
        <v>2635346.9781239587</v>
      </c>
      <c r="E34" s="83">
        <f t="shared" si="3"/>
        <v>2635346.9781239587</v>
      </c>
      <c r="F34" s="90"/>
      <c r="G34" s="91">
        <f t="shared" si="0"/>
        <v>2635346.9781239587</v>
      </c>
    </row>
    <row r="35" spans="1:7" s="8" customFormat="1" x14ac:dyDescent="0.2">
      <c r="A35" s="27">
        <f t="shared" si="4"/>
        <v>44059</v>
      </c>
      <c r="B35" s="25">
        <f t="shared" si="1"/>
        <v>175</v>
      </c>
      <c r="C35" s="77">
        <v>2590501</v>
      </c>
      <c r="D35" s="78">
        <f t="shared" si="2"/>
        <v>3125579.2509833127</v>
      </c>
      <c r="E35" s="83">
        <f t="shared" si="3"/>
        <v>3125579.2509833127</v>
      </c>
      <c r="F35" s="90"/>
      <c r="G35" s="91">
        <f t="shared" si="0"/>
        <v>3125579.2509833127</v>
      </c>
    </row>
    <row r="36" spans="1:7" s="8" customFormat="1" x14ac:dyDescent="0.2">
      <c r="A36" s="27">
        <f t="shared" si="4"/>
        <v>44066</v>
      </c>
      <c r="B36" s="25">
        <f t="shared" si="1"/>
        <v>182</v>
      </c>
      <c r="C36" s="77">
        <v>3049855</v>
      </c>
      <c r="D36" s="78">
        <f t="shared" si="2"/>
        <v>3667026.4501936291</v>
      </c>
      <c r="E36" s="83">
        <f t="shared" si="3"/>
        <v>3667026.4501936291</v>
      </c>
      <c r="F36" s="90"/>
      <c r="G36" s="91">
        <f t="shared" si="0"/>
        <v>3667026.4501936291</v>
      </c>
    </row>
    <row r="37" spans="1:7" s="8" customFormat="1" x14ac:dyDescent="0.2">
      <c r="A37" s="27">
        <f t="shared" si="4"/>
        <v>44073</v>
      </c>
      <c r="B37" s="25">
        <f t="shared" si="1"/>
        <v>189</v>
      </c>
      <c r="C37" s="77">
        <v>3542733</v>
      </c>
      <c r="D37" s="78">
        <f t="shared" si="2"/>
        <v>4251626.2320723785</v>
      </c>
      <c r="E37" s="83">
        <f t="shared" si="3"/>
        <v>4251626.2320723785</v>
      </c>
      <c r="F37" s="90"/>
      <c r="G37" s="91">
        <f t="shared" si="0"/>
        <v>4251626.2320723785</v>
      </c>
    </row>
    <row r="38" spans="1:7" s="8" customFormat="1" x14ac:dyDescent="0.2">
      <c r="A38" s="27">
        <f t="shared" si="4"/>
        <v>44080</v>
      </c>
      <c r="B38" s="25">
        <f t="shared" si="1"/>
        <v>196</v>
      </c>
      <c r="C38" s="77">
        <v>4114773</v>
      </c>
      <c r="D38" s="78">
        <f t="shared" si="2"/>
        <v>4867559.8054863354</v>
      </c>
      <c r="E38" s="83">
        <f t="shared" si="3"/>
        <v>4867559.8054863354</v>
      </c>
      <c r="F38" s="90"/>
      <c r="G38" s="91">
        <f t="shared" si="0"/>
        <v>4867559.8054863354</v>
      </c>
    </row>
    <row r="39" spans="1:7" s="8" customFormat="1" x14ac:dyDescent="0.2">
      <c r="A39" s="27">
        <f t="shared" si="4"/>
        <v>44087</v>
      </c>
      <c r="B39" s="25">
        <f t="shared" si="1"/>
        <v>203</v>
      </c>
      <c r="C39" s="77">
        <v>4754356</v>
      </c>
      <c r="D39" s="78">
        <f t="shared" si="2"/>
        <v>5500000</v>
      </c>
      <c r="E39" s="83">
        <f t="shared" si="3"/>
        <v>5500000</v>
      </c>
      <c r="F39" s="90"/>
      <c r="G39" s="91">
        <f t="shared" si="0"/>
        <v>5500000</v>
      </c>
    </row>
    <row r="40" spans="1:7" s="8" customFormat="1" x14ac:dyDescent="0.2">
      <c r="A40" s="27">
        <f t="shared" si="4"/>
        <v>44094</v>
      </c>
      <c r="B40" s="25">
        <f t="shared" si="1"/>
        <v>210</v>
      </c>
      <c r="C40" s="77">
        <v>5400619</v>
      </c>
      <c r="D40" s="78">
        <f t="shared" si="2"/>
        <v>6132440.1945136636</v>
      </c>
      <c r="E40" s="83">
        <f t="shared" si="3"/>
        <v>6132440.1945136636</v>
      </c>
      <c r="F40" s="90"/>
      <c r="G40" s="91">
        <f t="shared" si="0"/>
        <v>6132440.1945136636</v>
      </c>
    </row>
    <row r="41" spans="1:7" s="8" customFormat="1" x14ac:dyDescent="0.2">
      <c r="A41" s="27">
        <f t="shared" si="4"/>
        <v>44101</v>
      </c>
      <c r="B41" s="25">
        <f t="shared" si="1"/>
        <v>217</v>
      </c>
      <c r="C41" s="77">
        <v>5992532</v>
      </c>
      <c r="D41" s="78">
        <f t="shared" si="2"/>
        <v>6748373.7679276215</v>
      </c>
      <c r="E41" s="83">
        <f t="shared" si="3"/>
        <v>6748373.7679276215</v>
      </c>
      <c r="F41" s="90"/>
      <c r="G41" s="91">
        <f t="shared" si="0"/>
        <v>6748373.7679276215</v>
      </c>
    </row>
    <row r="42" spans="1:7" s="8" customFormat="1" x14ac:dyDescent="0.2">
      <c r="A42" s="27">
        <f t="shared" si="4"/>
        <v>44108</v>
      </c>
      <c r="B42" s="25">
        <f t="shared" si="1"/>
        <v>224</v>
      </c>
      <c r="C42" s="77">
        <v>6549373</v>
      </c>
      <c r="D42" s="78">
        <f t="shared" si="2"/>
        <v>7332973.5498063713</v>
      </c>
      <c r="E42" s="83">
        <f t="shared" si="3"/>
        <v>7332973.5498063713</v>
      </c>
      <c r="F42" s="90"/>
      <c r="G42" s="91">
        <f t="shared" si="0"/>
        <v>7332973.5498063713</v>
      </c>
    </row>
    <row r="43" spans="1:7" s="8" customFormat="1" x14ac:dyDescent="0.2">
      <c r="A43" s="27">
        <f t="shared" si="4"/>
        <v>44115</v>
      </c>
      <c r="B43" s="25">
        <f t="shared" ref="B43:B74" si="5">A43-A$10</f>
        <v>231</v>
      </c>
      <c r="C43" s="77">
        <v>7053806</v>
      </c>
      <c r="D43" s="78">
        <f t="shared" ref="D43:D74" si="6">D$5+(D$6-D$5)/(1+EXP(-D$8*(B43-D$7)))</f>
        <v>7874420.7490166873</v>
      </c>
      <c r="E43" s="83">
        <f t="shared" ref="E43:E74" si="7">IF(B43&lt;E$4,D$5+(D$6-D$5)/(1+EXP(-D$8*(B43-D$7))),E$5+(E$6-E$5)/(1+EXP(-E$8*(B43-E$7))))</f>
        <v>7874420.7490166873</v>
      </c>
      <c r="F43" s="90"/>
      <c r="G43" s="91">
        <f t="shared" si="0"/>
        <v>7874420.7490166873</v>
      </c>
    </row>
    <row r="44" spans="1:7" s="8" customFormat="1" x14ac:dyDescent="0.2">
      <c r="A44" s="27">
        <f t="shared" si="4"/>
        <v>44122</v>
      </c>
      <c r="B44" s="25">
        <f t="shared" si="5"/>
        <v>238</v>
      </c>
      <c r="C44" s="77">
        <v>7494551</v>
      </c>
      <c r="D44" s="78">
        <f t="shared" si="6"/>
        <v>8364653.0218760418</v>
      </c>
      <c r="E44" s="83">
        <f t="shared" si="7"/>
        <v>8364653.0218760418</v>
      </c>
      <c r="F44" s="90"/>
      <c r="G44" s="91">
        <f t="shared" si="0"/>
        <v>8364653.0218760418</v>
      </c>
    </row>
    <row r="45" spans="1:7" s="8" customFormat="1" x14ac:dyDescent="0.2">
      <c r="A45" s="27">
        <f t="shared" si="4"/>
        <v>44129</v>
      </c>
      <c r="B45" s="25">
        <f t="shared" si="5"/>
        <v>245</v>
      </c>
      <c r="C45" s="77">
        <v>7864811</v>
      </c>
      <c r="D45" s="78">
        <f t="shared" si="6"/>
        <v>8799481.8786783013</v>
      </c>
      <c r="E45" s="83">
        <f t="shared" si="7"/>
        <v>8799481.8786783013</v>
      </c>
      <c r="F45" s="90"/>
      <c r="G45" s="91">
        <f t="shared" si="0"/>
        <v>8799481.8786783013</v>
      </c>
    </row>
    <row r="46" spans="1:7" s="8" customFormat="1" x14ac:dyDescent="0.2">
      <c r="A46" s="27">
        <f t="shared" si="4"/>
        <v>44136</v>
      </c>
      <c r="B46" s="25">
        <f t="shared" si="5"/>
        <v>252</v>
      </c>
      <c r="C46" s="77">
        <v>8184082</v>
      </c>
      <c r="D46" s="78">
        <f t="shared" si="6"/>
        <v>9178190.7523712069</v>
      </c>
      <c r="E46" s="83">
        <f t="shared" si="7"/>
        <v>9178190.7523712069</v>
      </c>
      <c r="F46" s="90"/>
      <c r="G46" s="91">
        <f t="shared" si="0"/>
        <v>9178190.7523712069</v>
      </c>
    </row>
    <row r="47" spans="1:7" s="8" customFormat="1" x14ac:dyDescent="0.2">
      <c r="A47" s="27">
        <f t="shared" si="4"/>
        <v>44143</v>
      </c>
      <c r="B47" s="25">
        <f t="shared" si="5"/>
        <v>259</v>
      </c>
      <c r="C47" s="77">
        <v>8507754</v>
      </c>
      <c r="D47" s="78">
        <f t="shared" si="6"/>
        <v>9502813.1993097644</v>
      </c>
      <c r="E47" s="83">
        <f t="shared" si="7"/>
        <v>9502813.1993097644</v>
      </c>
      <c r="F47" s="90"/>
      <c r="G47" s="91">
        <f t="shared" si="0"/>
        <v>9502813.1993097644</v>
      </c>
    </row>
    <row r="48" spans="1:7" s="8" customFormat="1" x14ac:dyDescent="0.2">
      <c r="A48" s="27">
        <f t="shared" si="4"/>
        <v>44150</v>
      </c>
      <c r="B48" s="25">
        <f t="shared" si="5"/>
        <v>266</v>
      </c>
      <c r="C48" s="77">
        <v>8814902</v>
      </c>
      <c r="D48" s="78">
        <f t="shared" si="6"/>
        <v>9777297.9957991112</v>
      </c>
      <c r="E48" s="83">
        <f t="shared" si="7"/>
        <v>9777297.9957991112</v>
      </c>
      <c r="F48" s="90"/>
      <c r="G48" s="91">
        <f t="shared" si="0"/>
        <v>9777297.9957991112</v>
      </c>
    </row>
    <row r="49" spans="1:7" s="8" customFormat="1" x14ac:dyDescent="0.2">
      <c r="A49" s="27">
        <f t="shared" si="4"/>
        <v>44157</v>
      </c>
      <c r="B49" s="25">
        <f t="shared" si="5"/>
        <v>273</v>
      </c>
      <c r="C49" s="77">
        <v>9095908</v>
      </c>
      <c r="D49" s="78">
        <f t="shared" si="6"/>
        <v>10006720.408267882</v>
      </c>
      <c r="E49" s="83">
        <f t="shared" si="7"/>
        <v>10006720.408267882</v>
      </c>
      <c r="F49" s="90"/>
      <c r="G49" s="91">
        <f t="shared" si="0"/>
        <v>10006720.408267882</v>
      </c>
    </row>
    <row r="50" spans="1:7" x14ac:dyDescent="0.2">
      <c r="A50" s="27">
        <f t="shared" si="4"/>
        <v>44164</v>
      </c>
      <c r="B50" s="25">
        <f t="shared" si="5"/>
        <v>280</v>
      </c>
      <c r="C50" s="77">
        <v>9393039</v>
      </c>
      <c r="D50" s="78">
        <f t="shared" si="6"/>
        <v>10196632.105557026</v>
      </c>
      <c r="E50" s="83">
        <f t="shared" si="7"/>
        <v>10196632.105557026</v>
      </c>
      <c r="F50" s="90"/>
      <c r="G50" s="91">
        <f t="shared" si="0"/>
        <v>10196632.105557026</v>
      </c>
    </row>
    <row r="51" spans="1:7" x14ac:dyDescent="0.2">
      <c r="A51" s="27">
        <f t="shared" si="4"/>
        <v>44171</v>
      </c>
      <c r="B51" s="25">
        <f t="shared" si="5"/>
        <v>287</v>
      </c>
      <c r="C51" s="77">
        <v>9644529</v>
      </c>
      <c r="D51" s="78">
        <f t="shared" si="6"/>
        <v>10352582.553528741</v>
      </c>
      <c r="E51" s="83">
        <f t="shared" si="7"/>
        <v>10352582.553528741</v>
      </c>
      <c r="F51" s="90"/>
      <c r="G51" s="91">
        <f t="shared" si="0"/>
        <v>10352582.553528741</v>
      </c>
    </row>
    <row r="52" spans="1:7" x14ac:dyDescent="0.2">
      <c r="A52" s="27">
        <f t="shared" si="4"/>
        <v>44178</v>
      </c>
      <c r="B52" s="25">
        <f t="shared" si="5"/>
        <v>294</v>
      </c>
      <c r="C52" s="77">
        <v>9857380</v>
      </c>
      <c r="D52" s="78">
        <f t="shared" si="6"/>
        <v>10479804.202314334</v>
      </c>
      <c r="E52" s="83">
        <f t="shared" si="7"/>
        <v>10479804.202314334</v>
      </c>
      <c r="F52" s="90"/>
      <c r="G52" s="91">
        <f t="shared" si="0"/>
        <v>10479804.202314334</v>
      </c>
    </row>
    <row r="53" spans="1:7" s="8" customFormat="1" x14ac:dyDescent="0.2">
      <c r="A53" s="27">
        <f t="shared" si="4"/>
        <v>44185</v>
      </c>
      <c r="B53" s="25">
        <f t="shared" si="5"/>
        <v>301</v>
      </c>
      <c r="C53" s="77">
        <v>10031659</v>
      </c>
      <c r="D53" s="78">
        <f t="shared" si="6"/>
        <v>10583032.897575205</v>
      </c>
      <c r="E53" s="83">
        <f t="shared" si="7"/>
        <v>10583032.897575205</v>
      </c>
      <c r="F53" s="90"/>
      <c r="G53" s="91">
        <f t="shared" si="0"/>
        <v>10583032.897575205</v>
      </c>
    </row>
    <row r="54" spans="1:7" s="8" customFormat="1" x14ac:dyDescent="0.2">
      <c r="A54" s="27">
        <f t="shared" si="4"/>
        <v>44192</v>
      </c>
      <c r="B54" s="25">
        <f t="shared" si="5"/>
        <v>308</v>
      </c>
      <c r="C54" s="77">
        <v>10188392</v>
      </c>
      <c r="D54" s="78">
        <f t="shared" si="6"/>
        <v>10666428.716858113</v>
      </c>
      <c r="E54" s="83">
        <f t="shared" si="7"/>
        <v>10666428.716858113</v>
      </c>
      <c r="F54" s="90"/>
      <c r="G54" s="91">
        <f t="shared" si="0"/>
        <v>10666428.716858113</v>
      </c>
    </row>
    <row r="55" spans="1:7" s="8" customFormat="1" x14ac:dyDescent="0.2">
      <c r="A55" s="27">
        <f t="shared" si="4"/>
        <v>44199</v>
      </c>
      <c r="B55" s="25">
        <f t="shared" si="5"/>
        <v>315</v>
      </c>
      <c r="C55" s="77">
        <v>10324631</v>
      </c>
      <c r="D55" s="78">
        <f t="shared" si="6"/>
        <v>10733564.814096324</v>
      </c>
      <c r="E55" s="83">
        <f t="shared" si="7"/>
        <v>10733564.814096324</v>
      </c>
      <c r="F55" s="90"/>
      <c r="G55" s="91">
        <f t="shared" si="0"/>
        <v>10733564.814096324</v>
      </c>
    </row>
    <row r="56" spans="1:7" s="8" customFormat="1" x14ac:dyDescent="0.2">
      <c r="A56" s="27">
        <f t="shared" si="4"/>
        <v>44206</v>
      </c>
      <c r="B56" s="25">
        <f t="shared" si="5"/>
        <v>322</v>
      </c>
      <c r="C56" s="77">
        <v>10451346</v>
      </c>
      <c r="D56" s="78">
        <f t="shared" si="6"/>
        <v>10787458.036247874</v>
      </c>
      <c r="E56" s="83">
        <f t="shared" si="7"/>
        <v>10787458.036247874</v>
      </c>
      <c r="F56" s="90"/>
      <c r="G56" s="91">
        <f t="shared" si="0"/>
        <v>10787458.036247874</v>
      </c>
    </row>
    <row r="57" spans="1:7" s="8" customFormat="1" x14ac:dyDescent="0.2">
      <c r="A57" s="27">
        <f t="shared" si="4"/>
        <v>44213</v>
      </c>
      <c r="B57" s="25">
        <f t="shared" si="5"/>
        <v>329</v>
      </c>
      <c r="C57" s="77">
        <v>10558710</v>
      </c>
      <c r="D57" s="78">
        <f t="shared" si="6"/>
        <v>10830622.022055669</v>
      </c>
      <c r="E57" s="83">
        <f t="shared" si="7"/>
        <v>10830622.022055669</v>
      </c>
      <c r="F57" s="90"/>
      <c r="G57" s="91">
        <f t="shared" si="0"/>
        <v>10830622.022055669</v>
      </c>
    </row>
    <row r="58" spans="1:7" s="8" customFormat="1" x14ac:dyDescent="0.2">
      <c r="A58" s="27">
        <f t="shared" si="4"/>
        <v>44220</v>
      </c>
      <c r="B58" s="25">
        <f t="shared" si="5"/>
        <v>336</v>
      </c>
      <c r="C58" s="77">
        <v>10655435</v>
      </c>
      <c r="D58" s="78">
        <f t="shared" si="6"/>
        <v>10865129.66614398</v>
      </c>
      <c r="E58" s="83">
        <f t="shared" si="7"/>
        <v>10865129.66614398</v>
      </c>
      <c r="F58" s="90"/>
      <c r="G58" s="91">
        <f t="shared" si="0"/>
        <v>10865129.66614398</v>
      </c>
    </row>
    <row r="59" spans="1:7" s="8" customFormat="1" x14ac:dyDescent="0.2">
      <c r="A59" s="27">
        <f t="shared" si="4"/>
        <v>44227</v>
      </c>
      <c r="B59" s="25">
        <f t="shared" si="5"/>
        <v>343</v>
      </c>
      <c r="C59" s="77">
        <v>10747091</v>
      </c>
      <c r="D59" s="78">
        <f t="shared" si="6"/>
        <v>10892676.678129936</v>
      </c>
      <c r="E59" s="83">
        <f t="shared" si="7"/>
        <v>10892676.678129936</v>
      </c>
      <c r="F59" s="90"/>
      <c r="G59" s="91">
        <f t="shared" si="0"/>
        <v>10892676.678129936</v>
      </c>
    </row>
    <row r="60" spans="1:7" s="8" customFormat="1" x14ac:dyDescent="0.2">
      <c r="A60" s="27">
        <f t="shared" si="4"/>
        <v>44234</v>
      </c>
      <c r="B60" s="25">
        <f t="shared" si="5"/>
        <v>350</v>
      </c>
      <c r="C60" s="77">
        <v>10827314</v>
      </c>
      <c r="D60" s="78">
        <f t="shared" si="6"/>
        <v>10914641.467008311</v>
      </c>
      <c r="E60" s="83">
        <f t="shared" si="7"/>
        <v>10914641.467008311</v>
      </c>
      <c r="F60" s="90"/>
      <c r="G60" s="91">
        <f t="shared" si="0"/>
        <v>10914641.467008311</v>
      </c>
    </row>
    <row r="61" spans="1:7" s="8" customFormat="1" x14ac:dyDescent="0.2">
      <c r="A61" s="27">
        <f t="shared" si="4"/>
        <v>44241</v>
      </c>
      <c r="B61" s="25">
        <f t="shared" si="5"/>
        <v>357</v>
      </c>
      <c r="C61" s="77">
        <v>10904940</v>
      </c>
      <c r="D61" s="78">
        <f t="shared" si="6"/>
        <v>10932138.948307896</v>
      </c>
      <c r="E61" s="83">
        <f t="shared" si="7"/>
        <v>10932138.948307896</v>
      </c>
      <c r="F61" s="90"/>
      <c r="G61" s="91">
        <f t="shared" si="0"/>
        <v>10932138.948307896</v>
      </c>
    </row>
    <row r="62" spans="1:7" s="8" customFormat="1" x14ac:dyDescent="0.2">
      <c r="A62" s="27">
        <f t="shared" si="4"/>
        <v>44248</v>
      </c>
      <c r="B62" s="25">
        <f t="shared" si="5"/>
        <v>364</v>
      </c>
      <c r="C62" s="77">
        <v>10991651</v>
      </c>
      <c r="D62" s="78">
        <f t="shared" si="6"/>
        <v>10946067.377977001</v>
      </c>
      <c r="E62" s="83">
        <f t="shared" si="7"/>
        <v>10946067.377977001</v>
      </c>
      <c r="F62" s="90"/>
      <c r="G62" s="91">
        <f t="shared" ref="G62:G81" si="8">IF($B62&lt;G$4,MAX(D62,E62,F62),G$5+(G$6-G$5)/(1+EXP(-G$8*($B62-G$7))))</f>
        <v>10946067.377977001</v>
      </c>
    </row>
    <row r="63" spans="1:7" s="8" customFormat="1" x14ac:dyDescent="0.2">
      <c r="A63" s="27">
        <f t="shared" si="4"/>
        <v>44255</v>
      </c>
      <c r="B63" s="25">
        <f t="shared" si="5"/>
        <v>371</v>
      </c>
      <c r="C63" s="77">
        <v>11096731</v>
      </c>
      <c r="D63" s="78">
        <f t="shared" si="6"/>
        <v>10957148.213883195</v>
      </c>
      <c r="E63" s="83">
        <f t="shared" si="7"/>
        <v>11160049.490909547</v>
      </c>
      <c r="F63" s="90"/>
      <c r="G63" s="91">
        <f t="shared" si="8"/>
        <v>11160049.490909547</v>
      </c>
    </row>
    <row r="64" spans="1:7" s="8" customFormat="1" x14ac:dyDescent="0.2">
      <c r="A64" s="27">
        <f t="shared" si="4"/>
        <v>44262</v>
      </c>
      <c r="B64" s="25">
        <f t="shared" si="5"/>
        <v>378</v>
      </c>
      <c r="C64" s="77">
        <v>11210799</v>
      </c>
      <c r="D64" s="78">
        <f t="shared" si="6"/>
        <v>10965959.494213222</v>
      </c>
      <c r="E64" s="83">
        <f t="shared" si="7"/>
        <v>11259949.036760261</v>
      </c>
      <c r="F64" s="90"/>
      <c r="G64" s="91">
        <f t="shared" si="8"/>
        <v>11259949.036760261</v>
      </c>
    </row>
    <row r="65" spans="1:7" s="8" customFormat="1" x14ac:dyDescent="0.2">
      <c r="A65" s="27">
        <f t="shared" si="4"/>
        <v>44269</v>
      </c>
      <c r="B65" s="25">
        <f t="shared" si="5"/>
        <v>385</v>
      </c>
      <c r="C65" s="77">
        <v>11359048</v>
      </c>
      <c r="D65" s="78">
        <f t="shared" si="6"/>
        <v>10972963.449897382</v>
      </c>
      <c r="E65" s="83">
        <f t="shared" si="7"/>
        <v>11420894.159277344</v>
      </c>
      <c r="F65" s="90"/>
      <c r="G65" s="91">
        <f t="shared" si="8"/>
        <v>11420894.159277344</v>
      </c>
    </row>
    <row r="66" spans="1:7" s="8" customFormat="1" x14ac:dyDescent="0.2">
      <c r="A66" s="27">
        <f t="shared" si="4"/>
        <v>44276</v>
      </c>
      <c r="B66" s="25">
        <f t="shared" si="5"/>
        <v>392</v>
      </c>
      <c r="C66" s="77">
        <v>11599130</v>
      </c>
      <c r="D66" s="78">
        <f t="shared" si="6"/>
        <v>10978529.138264164</v>
      </c>
      <c r="E66" s="83">
        <f t="shared" si="7"/>
        <v>11678098.310285946</v>
      </c>
      <c r="F66" s="90"/>
      <c r="G66" s="91">
        <f t="shared" si="8"/>
        <v>11678098.310285946</v>
      </c>
    </row>
    <row r="67" spans="1:7" s="8" customFormat="1" x14ac:dyDescent="0.2">
      <c r="A67" s="27">
        <f t="shared" si="4"/>
        <v>44283</v>
      </c>
      <c r="B67" s="25">
        <f t="shared" si="5"/>
        <v>399</v>
      </c>
      <c r="C67" s="77">
        <v>11971624</v>
      </c>
      <c r="D67" s="78">
        <f t="shared" si="6"/>
        <v>10982950.865702331</v>
      </c>
      <c r="E67" s="83">
        <f t="shared" si="7"/>
        <v>12083864.370544871</v>
      </c>
      <c r="F67" s="90"/>
      <c r="G67" s="91">
        <f t="shared" si="8"/>
        <v>12083864.370544871</v>
      </c>
    </row>
    <row r="68" spans="1:7" s="8" customFormat="1" x14ac:dyDescent="0.2">
      <c r="A68" s="27">
        <f t="shared" si="4"/>
        <v>44290</v>
      </c>
      <c r="B68" s="25">
        <f t="shared" si="5"/>
        <v>406</v>
      </c>
      <c r="C68" s="77">
        <v>12484127</v>
      </c>
      <c r="D68" s="78">
        <f t="shared" si="6"/>
        <v>10986463.101667736</v>
      </c>
      <c r="E68" s="83">
        <f t="shared" si="7"/>
        <v>12711153.427760862</v>
      </c>
      <c r="F68" s="90"/>
      <c r="G68" s="91">
        <f t="shared" si="8"/>
        <v>12711153.427760862</v>
      </c>
    </row>
    <row r="69" spans="1:7" s="8" customFormat="1" x14ac:dyDescent="0.2">
      <c r="A69" s="27">
        <f t="shared" si="4"/>
        <v>44297</v>
      </c>
      <c r="B69" s="25">
        <f t="shared" si="5"/>
        <v>413</v>
      </c>
      <c r="C69" s="77">
        <v>13358805</v>
      </c>
      <c r="D69" s="78">
        <f t="shared" si="6"/>
        <v>10989252.501510505</v>
      </c>
      <c r="E69" s="83">
        <f t="shared" si="7"/>
        <v>13651138.282658171</v>
      </c>
      <c r="F69" s="90"/>
      <c r="G69" s="91">
        <f t="shared" si="8"/>
        <v>13651138.282658171</v>
      </c>
    </row>
    <row r="70" spans="1:7" s="8" customFormat="1" x14ac:dyDescent="0.2">
      <c r="A70" s="27">
        <f t="shared" si="4"/>
        <v>44304</v>
      </c>
      <c r="B70" s="25">
        <f t="shared" si="5"/>
        <v>420</v>
      </c>
      <c r="C70" s="77">
        <v>14788109</v>
      </c>
      <c r="D70" s="78">
        <f t="shared" si="6"/>
        <v>10991467.566781547</v>
      </c>
      <c r="E70" s="83">
        <f t="shared" si="7"/>
        <v>14995885.451116648</v>
      </c>
      <c r="F70" s="90"/>
      <c r="G70" s="91">
        <f t="shared" si="8"/>
        <v>14995885.451116648</v>
      </c>
    </row>
    <row r="71" spans="1:7" s="8" customFormat="1" x14ac:dyDescent="0.2">
      <c r="A71" s="27">
        <f t="shared" si="4"/>
        <v>44311</v>
      </c>
      <c r="B71" s="25">
        <f t="shared" si="5"/>
        <v>427</v>
      </c>
      <c r="C71" s="77">
        <v>16960172</v>
      </c>
      <c r="D71" s="78">
        <f t="shared" si="6"/>
        <v>10993226.387294143</v>
      </c>
      <c r="E71" s="83">
        <f t="shared" si="7"/>
        <v>16797396.712403908</v>
      </c>
      <c r="F71" s="90"/>
      <c r="G71" s="91">
        <f t="shared" si="8"/>
        <v>16797396.712403908</v>
      </c>
    </row>
    <row r="72" spans="1:7" s="8" customFormat="1" x14ac:dyDescent="0.2">
      <c r="A72" s="27">
        <f t="shared" si="4"/>
        <v>44318</v>
      </c>
      <c r="B72" s="25">
        <f t="shared" si="5"/>
        <v>434</v>
      </c>
      <c r="C72" s="77">
        <v>19557457</v>
      </c>
      <c r="D72" s="78">
        <f t="shared" si="6"/>
        <v>10994622.833304506</v>
      </c>
      <c r="E72" s="83">
        <f t="shared" si="7"/>
        <v>19009638.352732528</v>
      </c>
      <c r="F72" s="90"/>
      <c r="G72" s="91">
        <f t="shared" si="8"/>
        <v>19009638.352732528</v>
      </c>
    </row>
    <row r="73" spans="1:7" s="8" customFormat="1" x14ac:dyDescent="0.2">
      <c r="A73" s="27">
        <f t="shared" si="4"/>
        <v>44325</v>
      </c>
      <c r="B73" s="25">
        <f t="shared" si="5"/>
        <v>441</v>
      </c>
      <c r="C73" s="77">
        <v>22296414</v>
      </c>
      <c r="D73" s="78">
        <f t="shared" si="6"/>
        <v>10995731.500198202</v>
      </c>
      <c r="E73" s="83">
        <f t="shared" si="7"/>
        <v>21453355.724861071</v>
      </c>
      <c r="F73" s="90"/>
      <c r="G73" s="91">
        <f t="shared" si="8"/>
        <v>21453355.724861071</v>
      </c>
    </row>
    <row r="74" spans="1:7" s="8" customFormat="1" x14ac:dyDescent="0.2">
      <c r="A74" s="27">
        <f t="shared" si="4"/>
        <v>44332</v>
      </c>
      <c r="B74" s="25">
        <f t="shared" si="5"/>
        <v>448</v>
      </c>
      <c r="C74" s="77">
        <v>24684077</v>
      </c>
      <c r="D74" s="78">
        <f t="shared" si="6"/>
        <v>10996611.6520484</v>
      </c>
      <c r="E74" s="83">
        <f t="shared" si="7"/>
        <v>23856341.313687641</v>
      </c>
      <c r="F74" s="90"/>
      <c r="G74" s="91">
        <f t="shared" si="8"/>
        <v>23856341.313687641</v>
      </c>
    </row>
    <row r="75" spans="1:7" s="8" customFormat="1" x14ac:dyDescent="0.2">
      <c r="A75" s="27">
        <f t="shared" si="4"/>
        <v>44339</v>
      </c>
      <c r="B75" s="25">
        <f t="shared" ref="B75:B106" si="9">A75-A$10</f>
        <v>455</v>
      </c>
      <c r="C75" s="77">
        <v>26530132</v>
      </c>
      <c r="D75" s="78">
        <f t="shared" ref="D75:D106" si="10">D$5+(D$6-D$5)/(1+EXP(-D$8*(B75-D$7)))</f>
        <v>10997310.363620728</v>
      </c>
      <c r="E75" s="83">
        <f t="shared" ref="E75:E106" si="11">IF(B75&lt;E$4,D$5+(D$6-D$5)/(1+EXP(-D$8*(B75-D$7))),E$5+(E$6-E$5)/(1+EXP(-E$8*(B75-E$7))))</f>
        <v>25963652.963479511</v>
      </c>
      <c r="F75" s="90"/>
      <c r="G75" s="91">
        <f t="shared" si="8"/>
        <v>25963652.963479511</v>
      </c>
    </row>
    <row r="76" spans="1:7" s="8" customFormat="1" x14ac:dyDescent="0.2">
      <c r="A76" s="27">
        <f t="shared" si="4"/>
        <v>44346</v>
      </c>
      <c r="B76" s="25">
        <f t="shared" si="9"/>
        <v>462</v>
      </c>
      <c r="C76" s="77">
        <v>27894800</v>
      </c>
      <c r="D76" s="78">
        <f t="shared" si="10"/>
        <v>10997865.021782581</v>
      </c>
      <c r="E76" s="83">
        <f t="shared" si="11"/>
        <v>27633987.449461844</v>
      </c>
      <c r="F76" s="90"/>
      <c r="G76" s="91">
        <f t="shared" si="8"/>
        <v>27633987.449461844</v>
      </c>
    </row>
    <row r="77" spans="1:7" s="8" customFormat="1" x14ac:dyDescent="0.2">
      <c r="A77" s="27">
        <f t="shared" ref="A77:A108" si="12">A76+7</f>
        <v>44353</v>
      </c>
      <c r="B77" s="25">
        <f t="shared" si="9"/>
        <v>469</v>
      </c>
      <c r="C77" s="77">
        <v>28809339</v>
      </c>
      <c r="D77" s="78">
        <f t="shared" si="10"/>
        <v>10998305.315686606</v>
      </c>
      <c r="E77" s="83">
        <f t="shared" si="11"/>
        <v>28855003.774206307</v>
      </c>
      <c r="F77" s="90"/>
      <c r="G77" s="91">
        <f t="shared" si="8"/>
        <v>28855003.774206307</v>
      </c>
    </row>
    <row r="78" spans="1:7" s="8" customFormat="1" x14ac:dyDescent="0.2">
      <c r="A78" s="27">
        <f t="shared" si="12"/>
        <v>44360</v>
      </c>
      <c r="B78" s="25">
        <f t="shared" si="9"/>
        <v>476</v>
      </c>
      <c r="C78" s="77">
        <v>29439989</v>
      </c>
      <c r="D78" s="78">
        <f t="shared" si="10"/>
        <v>10998654.819432247</v>
      </c>
      <c r="E78" s="83">
        <f t="shared" si="11"/>
        <v>29695747.507646233</v>
      </c>
      <c r="F78" s="90"/>
      <c r="G78" s="91">
        <f t="shared" si="8"/>
        <v>29695747.507646233</v>
      </c>
    </row>
    <row r="79" spans="1:7" s="8" customFormat="1" x14ac:dyDescent="0.2">
      <c r="A79" s="27">
        <f t="shared" si="12"/>
        <v>44367</v>
      </c>
      <c r="B79" s="25">
        <f t="shared" si="9"/>
        <v>483</v>
      </c>
      <c r="C79" s="77">
        <v>29881965</v>
      </c>
      <c r="D79" s="78">
        <f t="shared" si="10"/>
        <v>10998932.250162125</v>
      </c>
      <c r="E79" s="83">
        <f t="shared" si="11"/>
        <v>30251081.857298672</v>
      </c>
      <c r="F79" s="90"/>
      <c r="G79" s="91">
        <f t="shared" si="8"/>
        <v>30251081.857298672</v>
      </c>
    </row>
    <row r="80" spans="1:7" s="8" customFormat="1" x14ac:dyDescent="0.2">
      <c r="A80" s="27">
        <f t="shared" si="12"/>
        <v>44374</v>
      </c>
      <c r="B80" s="25">
        <f t="shared" si="9"/>
        <v>490</v>
      </c>
      <c r="C80" s="77">
        <v>30233183</v>
      </c>
      <c r="D80" s="78">
        <f t="shared" si="10"/>
        <v>10999152.467845103</v>
      </c>
      <c r="E80" s="83">
        <f t="shared" si="11"/>
        <v>30607892.938822601</v>
      </c>
      <c r="F80" s="90">
        <f t="shared" ref="F80:F115" si="13">IF(B80&lt;E$4,D$5+(D$6-D$5)/(1+EXP(-D$8*(B80-D$7))),IF(B80&lt;F$4,E$5+(E$6-E$5)/(1+EXP(-E$8*(B80-E$7))),F79+F$8))</f>
        <v>30607892.938822601</v>
      </c>
      <c r="G80" s="91">
        <f t="shared" si="8"/>
        <v>30607892.938822601</v>
      </c>
    </row>
    <row r="81" spans="1:7" s="8" customFormat="1" x14ac:dyDescent="0.2">
      <c r="A81" s="27">
        <f t="shared" si="12"/>
        <v>44381</v>
      </c>
      <c r="B81" s="25">
        <f t="shared" si="9"/>
        <v>497</v>
      </c>
      <c r="C81" s="77">
        <v>30545433</v>
      </c>
      <c r="D81" s="78">
        <f t="shared" si="10"/>
        <v>10999327.269588865</v>
      </c>
      <c r="E81" s="83">
        <f t="shared" si="11"/>
        <v>30833093.441225663</v>
      </c>
      <c r="F81" s="90">
        <f t="shared" si="13"/>
        <v>30772892.938822601</v>
      </c>
      <c r="G81" s="91">
        <f t="shared" si="8"/>
        <v>30833093.441225663</v>
      </c>
    </row>
    <row r="82" spans="1:7" s="8" customFormat="1" x14ac:dyDescent="0.2">
      <c r="A82" s="27">
        <f t="shared" si="12"/>
        <v>44388</v>
      </c>
      <c r="B82" s="25">
        <f t="shared" si="9"/>
        <v>504</v>
      </c>
      <c r="C82" s="77">
        <v>30837222</v>
      </c>
      <c r="D82" s="78">
        <f t="shared" si="10"/>
        <v>10999466.020586884</v>
      </c>
      <c r="E82" s="83">
        <f t="shared" si="11"/>
        <v>30973630.592298772</v>
      </c>
      <c r="F82" s="90">
        <f t="shared" si="13"/>
        <v>30937892.938822601</v>
      </c>
      <c r="G82" s="91">
        <f t="shared" ref="G82:G105" si="14">IF($B82&lt;G$4,MAX(D82,E82,F82),G$5+(G$6-G$5)/(1+EXP(-G$8*($B82-G$7))))</f>
        <v>30973630.592298772</v>
      </c>
    </row>
    <row r="83" spans="1:7" s="8" customFormat="1" x14ac:dyDescent="0.2">
      <c r="A83" s="27">
        <f t="shared" si="12"/>
        <v>44395</v>
      </c>
      <c r="B83" s="25">
        <f t="shared" si="9"/>
        <v>511</v>
      </c>
      <c r="C83" s="77">
        <v>31106065</v>
      </c>
      <c r="D83" s="78">
        <f t="shared" si="10"/>
        <v>10999576.15522196</v>
      </c>
      <c r="E83" s="83">
        <f t="shared" si="11"/>
        <v>31060715.482720546</v>
      </c>
      <c r="F83" s="90">
        <f t="shared" si="13"/>
        <v>31102892.938822601</v>
      </c>
      <c r="G83" s="91">
        <f t="shared" si="14"/>
        <v>31102892.938822601</v>
      </c>
    </row>
    <row r="84" spans="1:7" s="8" customFormat="1" x14ac:dyDescent="0.2">
      <c r="A84" s="27">
        <f t="shared" si="12"/>
        <v>44402</v>
      </c>
      <c r="B84" s="25">
        <f t="shared" si="9"/>
        <v>518</v>
      </c>
      <c r="C84" s="77">
        <v>31371901</v>
      </c>
      <c r="D84" s="78">
        <f t="shared" si="10"/>
        <v>10999663.574998459</v>
      </c>
      <c r="E84" s="83">
        <f t="shared" si="11"/>
        <v>31114442.099254962</v>
      </c>
      <c r="F84" s="90">
        <f t="shared" si="13"/>
        <v>31267892.938822601</v>
      </c>
      <c r="G84" s="91">
        <f t="shared" si="14"/>
        <v>31267892.938822601</v>
      </c>
    </row>
    <row r="85" spans="1:7" s="8" customFormat="1" x14ac:dyDescent="0.2">
      <c r="A85" s="27">
        <f t="shared" si="12"/>
        <v>44409</v>
      </c>
      <c r="B85" s="25">
        <f t="shared" si="9"/>
        <v>525</v>
      </c>
      <c r="C85" s="77">
        <v>31655824</v>
      </c>
      <c r="D85" s="78">
        <f t="shared" si="10"/>
        <v>10999732.96451438</v>
      </c>
      <c r="E85" s="83">
        <f t="shared" si="11"/>
        <v>31147498.831201069</v>
      </c>
      <c r="F85" s="90">
        <f t="shared" si="13"/>
        <v>31432892.938822601</v>
      </c>
      <c r="G85" s="91">
        <f t="shared" si="14"/>
        <v>31432892.938822601</v>
      </c>
    </row>
    <row r="86" spans="1:7" s="8" customFormat="1" x14ac:dyDescent="0.2">
      <c r="A86" s="27">
        <f t="shared" si="12"/>
        <v>44416</v>
      </c>
      <c r="B86" s="25">
        <f t="shared" si="9"/>
        <v>532</v>
      </c>
      <c r="C86" s="77">
        <v>31934455</v>
      </c>
      <c r="D86" s="78">
        <f t="shared" si="10"/>
        <v>10999788.042334924</v>
      </c>
      <c r="E86" s="83">
        <f t="shared" si="11"/>
        <v>31167803.982988279</v>
      </c>
      <c r="F86" s="90">
        <f t="shared" si="13"/>
        <v>31597892.938822601</v>
      </c>
      <c r="G86" s="91">
        <f t="shared" si="14"/>
        <v>31597892.938822601</v>
      </c>
    </row>
    <row r="87" spans="1:7" s="8" customFormat="1" x14ac:dyDescent="0.2">
      <c r="A87" s="27">
        <f t="shared" si="12"/>
        <v>44423</v>
      </c>
      <c r="B87" s="25">
        <f t="shared" si="9"/>
        <v>539</v>
      </c>
      <c r="C87" s="77">
        <v>32192576</v>
      </c>
      <c r="D87" s="78">
        <f t="shared" si="10"/>
        <v>10999831.760167444</v>
      </c>
      <c r="E87" s="83">
        <f t="shared" si="11"/>
        <v>31180263.68459202</v>
      </c>
      <c r="F87" s="90">
        <f t="shared" si="13"/>
        <v>31762892.938822601</v>
      </c>
      <c r="G87" s="91">
        <f t="shared" si="14"/>
        <v>31762892.938822601</v>
      </c>
    </row>
    <row r="88" spans="1:7" s="8" customFormat="1" x14ac:dyDescent="0.2">
      <c r="A88" s="27">
        <f t="shared" si="12"/>
        <v>44430</v>
      </c>
      <c r="B88" s="25">
        <f t="shared" si="9"/>
        <v>546</v>
      </c>
      <c r="C88" s="77">
        <v>32424234</v>
      </c>
      <c r="D88" s="78">
        <f t="shared" si="10"/>
        <v>10999866.460983872</v>
      </c>
      <c r="E88" s="83">
        <f t="shared" si="11"/>
        <v>31187904.434308458</v>
      </c>
      <c r="F88" s="90">
        <f t="shared" si="13"/>
        <v>31927892.938822601</v>
      </c>
      <c r="G88" s="91">
        <f t="shared" si="14"/>
        <v>31927892.938822601</v>
      </c>
    </row>
    <row r="89" spans="1:7" s="8" customFormat="1" x14ac:dyDescent="0.2">
      <c r="A89" s="27">
        <f t="shared" si="12"/>
        <v>44437</v>
      </c>
      <c r="B89" s="25">
        <f t="shared" si="9"/>
        <v>553</v>
      </c>
      <c r="C89" s="77">
        <v>32695030</v>
      </c>
      <c r="D89" s="78">
        <f t="shared" si="10"/>
        <v>10999894.004547235</v>
      </c>
      <c r="E89" s="83">
        <f t="shared" si="11"/>
        <v>31192588.218000513</v>
      </c>
      <c r="F89" s="90">
        <f t="shared" si="13"/>
        <v>32092892.938822601</v>
      </c>
      <c r="G89" s="91">
        <f t="shared" si="14"/>
        <v>32092892.938822601</v>
      </c>
    </row>
    <row r="90" spans="1:7" s="8" customFormat="1" x14ac:dyDescent="0.2">
      <c r="A90" s="27">
        <f t="shared" si="12"/>
        <v>44444</v>
      </c>
      <c r="B90" s="25">
        <f t="shared" si="9"/>
        <v>560</v>
      </c>
      <c r="C90" s="77">
        <v>32988673</v>
      </c>
      <c r="D90" s="78">
        <f t="shared" si="10"/>
        <v>10999915.867058702</v>
      </c>
      <c r="E90" s="83">
        <f t="shared" si="11"/>
        <v>31195458.701241285</v>
      </c>
      <c r="F90" s="90">
        <f t="shared" si="13"/>
        <v>32257892.938822601</v>
      </c>
      <c r="G90" s="91">
        <f t="shared" si="14"/>
        <v>32257892.938822601</v>
      </c>
    </row>
    <row r="91" spans="1:7" s="8" customFormat="1" x14ac:dyDescent="0.2">
      <c r="A91" s="27">
        <f t="shared" si="12"/>
        <v>44451</v>
      </c>
      <c r="B91" s="25">
        <f t="shared" si="9"/>
        <v>567</v>
      </c>
      <c r="C91" s="77">
        <v>33236921</v>
      </c>
      <c r="D91" s="78">
        <f t="shared" si="10"/>
        <v>10999933.22025875</v>
      </c>
      <c r="E91" s="83">
        <f t="shared" si="11"/>
        <v>31197217.638205979</v>
      </c>
      <c r="F91" s="90">
        <f t="shared" si="13"/>
        <v>32422892.938822601</v>
      </c>
      <c r="G91" s="91">
        <f t="shared" si="14"/>
        <v>32422892.938822601</v>
      </c>
    </row>
    <row r="92" spans="1:7" s="8" customFormat="1" x14ac:dyDescent="0.2">
      <c r="A92" s="27">
        <f t="shared" si="12"/>
        <v>44458</v>
      </c>
      <c r="B92" s="25">
        <f t="shared" si="9"/>
        <v>574</v>
      </c>
      <c r="C92" s="77">
        <v>33448163</v>
      </c>
      <c r="D92" s="78">
        <f t="shared" si="10"/>
        <v>10999946.994217465</v>
      </c>
      <c r="E92" s="83">
        <f t="shared" si="11"/>
        <v>31198295.3607722</v>
      </c>
      <c r="F92" s="90">
        <f t="shared" si="13"/>
        <v>32587892.938822601</v>
      </c>
      <c r="G92" s="91">
        <f t="shared" si="14"/>
        <v>32587892.938822601</v>
      </c>
    </row>
    <row r="93" spans="1:7" s="8" customFormat="1" x14ac:dyDescent="0.2">
      <c r="A93" s="27">
        <f t="shared" si="12"/>
        <v>44465</v>
      </c>
      <c r="B93" s="25">
        <f t="shared" si="9"/>
        <v>581</v>
      </c>
      <c r="C93" s="77">
        <v>33678786</v>
      </c>
      <c r="D93" s="78">
        <f t="shared" si="10"/>
        <v>10999957.927176656</v>
      </c>
      <c r="E93" s="83">
        <f t="shared" si="11"/>
        <v>31198955.658877276</v>
      </c>
      <c r="F93" s="90">
        <f t="shared" si="13"/>
        <v>32752892.938822601</v>
      </c>
      <c r="G93" s="91">
        <f t="shared" si="14"/>
        <v>32752892.938822601</v>
      </c>
    </row>
    <row r="94" spans="1:7" s="8" customFormat="1" x14ac:dyDescent="0.2">
      <c r="A94" s="27">
        <f t="shared" si="12"/>
        <v>44472</v>
      </c>
      <c r="B94" s="25">
        <f t="shared" si="9"/>
        <v>588</v>
      </c>
      <c r="C94" s="77">
        <v>33834702</v>
      </c>
      <c r="D94" s="78">
        <f t="shared" si="10"/>
        <v>10999966.60511332</v>
      </c>
      <c r="E94" s="83">
        <f t="shared" si="11"/>
        <v>31199360.196250185</v>
      </c>
      <c r="F94" s="90">
        <f t="shared" si="13"/>
        <v>32917892.938822601</v>
      </c>
      <c r="G94" s="91">
        <f t="shared" si="14"/>
        <v>32917892.938822601</v>
      </c>
    </row>
    <row r="95" spans="1:7" s="8" customFormat="1" x14ac:dyDescent="0.2">
      <c r="A95" s="27">
        <f t="shared" si="12"/>
        <v>44479</v>
      </c>
      <c r="B95" s="25">
        <f t="shared" si="9"/>
        <v>595</v>
      </c>
      <c r="C95" s="77">
        <v>33971607</v>
      </c>
      <c r="D95" s="78">
        <f t="shared" si="10"/>
        <v>10999973.493143879</v>
      </c>
      <c r="E95" s="83">
        <f t="shared" si="11"/>
        <v>31199608.03452656</v>
      </c>
      <c r="F95" s="90">
        <f t="shared" si="13"/>
        <v>33082892.938822601</v>
      </c>
      <c r="G95" s="91">
        <f t="shared" si="14"/>
        <v>33082892.938822601</v>
      </c>
    </row>
    <row r="96" spans="1:7" s="8" customFormat="1" x14ac:dyDescent="0.2">
      <c r="A96" s="27">
        <f t="shared" si="12"/>
        <v>44486</v>
      </c>
      <c r="B96" s="25">
        <f t="shared" si="9"/>
        <v>602</v>
      </c>
      <c r="C96" s="77">
        <v>34081315</v>
      </c>
      <c r="D96" s="78">
        <f t="shared" si="10"/>
        <v>10999978.96045172</v>
      </c>
      <c r="E96" s="83">
        <f t="shared" si="11"/>
        <v>31199759.869800378</v>
      </c>
      <c r="F96" s="90">
        <f t="shared" si="13"/>
        <v>33247892.938822601</v>
      </c>
      <c r="G96" s="91">
        <f t="shared" si="14"/>
        <v>33247892.938822601</v>
      </c>
    </row>
    <row r="97" spans="1:7" s="8" customFormat="1" x14ac:dyDescent="0.2">
      <c r="A97" s="27">
        <f t="shared" si="12"/>
        <v>44493</v>
      </c>
      <c r="B97" s="25">
        <f t="shared" si="9"/>
        <v>609</v>
      </c>
      <c r="C97" s="77">
        <v>34189774</v>
      </c>
      <c r="D97" s="78">
        <f t="shared" si="10"/>
        <v>10999983.300073594</v>
      </c>
      <c r="E97" s="83">
        <f t="shared" si="11"/>
        <v>31199852.889224231</v>
      </c>
      <c r="F97" s="90">
        <f t="shared" si="13"/>
        <v>33412892.938822601</v>
      </c>
      <c r="G97" s="91">
        <f t="shared" si="14"/>
        <v>33412892.938822601</v>
      </c>
    </row>
    <row r="98" spans="1:7" s="8" customFormat="1" x14ac:dyDescent="0.2">
      <c r="A98" s="27">
        <f t="shared" si="12"/>
        <v>44500</v>
      </c>
      <c r="B98" s="25">
        <f t="shared" si="9"/>
        <v>616</v>
      </c>
      <c r="C98" s="77">
        <v>34285814</v>
      </c>
      <c r="D98" s="78">
        <f t="shared" si="10"/>
        <v>10999986.74460518</v>
      </c>
      <c r="E98" s="83">
        <f t="shared" si="11"/>
        <v>31199909.875801645</v>
      </c>
      <c r="F98" s="90">
        <f t="shared" si="13"/>
        <v>33577892.938822597</v>
      </c>
      <c r="G98" s="91">
        <f t="shared" si="14"/>
        <v>33577892.938822597</v>
      </c>
    </row>
    <row r="99" spans="1:7" s="8" customFormat="1" x14ac:dyDescent="0.2">
      <c r="A99" s="27">
        <f t="shared" si="12"/>
        <v>44507</v>
      </c>
      <c r="B99" s="25">
        <f t="shared" si="9"/>
        <v>623</v>
      </c>
      <c r="C99" s="77">
        <v>34366987</v>
      </c>
      <c r="D99" s="78">
        <f t="shared" si="10"/>
        <v>10999989.478667378</v>
      </c>
      <c r="E99" s="83">
        <f t="shared" si="11"/>
        <v>31199944.787441909</v>
      </c>
      <c r="F99" s="90">
        <f t="shared" si="13"/>
        <v>33742892.938822597</v>
      </c>
      <c r="G99" s="91">
        <f t="shared" si="14"/>
        <v>33742892.938822597</v>
      </c>
    </row>
    <row r="100" spans="1:7" s="8" customFormat="1" x14ac:dyDescent="0.2">
      <c r="A100" s="27">
        <f t="shared" si="12"/>
        <v>44514</v>
      </c>
      <c r="B100" s="25">
        <f t="shared" si="9"/>
        <v>630</v>
      </c>
      <c r="C100" s="77">
        <v>34447536</v>
      </c>
      <c r="D100" s="78">
        <f t="shared" si="10"/>
        <v>10999991.648801416</v>
      </c>
      <c r="E100" s="83">
        <f t="shared" si="11"/>
        <v>31199966.175293811</v>
      </c>
      <c r="F100" s="90">
        <f t="shared" si="13"/>
        <v>33907892.938822597</v>
      </c>
      <c r="G100" s="91">
        <f t="shared" si="14"/>
        <v>33907892.938822597</v>
      </c>
    </row>
    <row r="101" spans="1:7" s="8" customFormat="1" x14ac:dyDescent="0.2">
      <c r="A101" s="27">
        <f t="shared" si="12"/>
        <v>44521</v>
      </c>
      <c r="B101" s="25">
        <f t="shared" si="9"/>
        <v>637</v>
      </c>
      <c r="C101" s="77">
        <v>34518901</v>
      </c>
      <c r="D101" s="78">
        <f t="shared" si="10"/>
        <v>10999993.371323057</v>
      </c>
      <c r="E101" s="83">
        <f t="shared" si="11"/>
        <v>31199979.278078768</v>
      </c>
      <c r="F101" s="90">
        <f t="shared" si="13"/>
        <v>34072892.938822597</v>
      </c>
      <c r="G101" s="91">
        <f t="shared" si="14"/>
        <v>34072892.938822597</v>
      </c>
    </row>
    <row r="102" spans="1:7" s="8" customFormat="1" x14ac:dyDescent="0.2">
      <c r="A102" s="27">
        <f t="shared" si="12"/>
        <v>44528</v>
      </c>
      <c r="B102" s="25">
        <f t="shared" si="9"/>
        <v>644</v>
      </c>
      <c r="C102" s="77">
        <v>34580832</v>
      </c>
      <c r="D102" s="78">
        <f t="shared" si="10"/>
        <v>10999994.738556849</v>
      </c>
      <c r="E102" s="83">
        <f t="shared" si="11"/>
        <v>31199987.305199072</v>
      </c>
      <c r="F102" s="90">
        <f t="shared" si="13"/>
        <v>34237892.938822597</v>
      </c>
      <c r="G102" s="91">
        <f t="shared" si="14"/>
        <v>34237892.938822597</v>
      </c>
    </row>
    <row r="103" spans="1:7" s="8" customFormat="1" x14ac:dyDescent="0.2">
      <c r="A103" s="27">
        <f t="shared" si="12"/>
        <v>44535</v>
      </c>
      <c r="B103" s="25">
        <f t="shared" si="9"/>
        <v>651</v>
      </c>
      <c r="C103" s="77">
        <v>34633255</v>
      </c>
      <c r="D103" s="78">
        <f t="shared" si="10"/>
        <v>10999995.823784512</v>
      </c>
      <c r="E103" s="83">
        <f t="shared" si="11"/>
        <v>31199992.22282799</v>
      </c>
      <c r="F103" s="90">
        <f t="shared" si="13"/>
        <v>34402892.938822597</v>
      </c>
      <c r="G103" s="91">
        <f t="shared" si="14"/>
        <v>34402892.938822597</v>
      </c>
    </row>
    <row r="104" spans="1:7" s="8" customFormat="1" x14ac:dyDescent="0.2">
      <c r="A104" s="27">
        <f t="shared" si="12"/>
        <v>44542</v>
      </c>
      <c r="B104" s="25">
        <f t="shared" si="9"/>
        <v>658</v>
      </c>
      <c r="C104" s="77">
        <v>34690510</v>
      </c>
      <c r="D104" s="78">
        <f t="shared" si="10"/>
        <v>10999996.685172688</v>
      </c>
      <c r="E104" s="83">
        <f t="shared" si="11"/>
        <v>31199995.235498443</v>
      </c>
      <c r="F104" s="90">
        <f t="shared" si="13"/>
        <v>34567892.938822597</v>
      </c>
      <c r="G104" s="91">
        <f t="shared" si="14"/>
        <v>34567892.938822597</v>
      </c>
    </row>
    <row r="105" spans="1:7" s="8" customFormat="1" x14ac:dyDescent="0.2">
      <c r="A105" s="27">
        <f t="shared" si="12"/>
        <v>44549</v>
      </c>
      <c r="B105" s="25">
        <f t="shared" si="9"/>
        <v>665</v>
      </c>
      <c r="C105" s="77">
        <v>34740275</v>
      </c>
      <c r="D105" s="78">
        <f t="shared" si="10"/>
        <v>10999997.368890576</v>
      </c>
      <c r="E105" s="83">
        <f t="shared" si="11"/>
        <v>31199997.081140324</v>
      </c>
      <c r="F105" s="90">
        <f t="shared" si="13"/>
        <v>34732892.938822597</v>
      </c>
      <c r="G105" s="91">
        <f t="shared" si="14"/>
        <v>34732892.938822597</v>
      </c>
    </row>
    <row r="106" spans="1:7" s="8" customFormat="1" x14ac:dyDescent="0.2">
      <c r="A106" s="27">
        <f t="shared" si="12"/>
        <v>44556</v>
      </c>
      <c r="B106" s="25">
        <f t="shared" si="9"/>
        <v>672</v>
      </c>
      <c r="C106" s="77">
        <v>34786802</v>
      </c>
      <c r="D106" s="78">
        <f t="shared" si="10"/>
        <v>10999997.911584508</v>
      </c>
      <c r="E106" s="83">
        <f t="shared" si="11"/>
        <v>31199998.21182942</v>
      </c>
      <c r="F106" s="90">
        <f t="shared" si="13"/>
        <v>34897892.938822597</v>
      </c>
      <c r="G106" s="91">
        <f>IF($B106&lt;G$4,MAX($D106,$E106,$F106),G$5+(G$6-G$5)/(1+EXP(-G$8*($B106-G$7))))</f>
        <v>34897892.938822597</v>
      </c>
    </row>
    <row r="107" spans="1:7" s="8" customFormat="1" x14ac:dyDescent="0.2">
      <c r="A107" s="27">
        <f t="shared" si="12"/>
        <v>44563</v>
      </c>
      <c r="B107" s="25">
        <f t="shared" ref="B107:B128" si="15">A107-A$10</f>
        <v>679</v>
      </c>
      <c r="C107" s="77">
        <v>34889132</v>
      </c>
      <c r="D107" s="78">
        <f>D$5+(D$6-D$5)/(1+EXP(-D$8*(B107-D$7)))</f>
        <v>10999998.342342138</v>
      </c>
      <c r="E107" s="83">
        <f>IF($B107&lt;E$4,D$5+(D$6-D$5)/(1+EXP(-D$8*($B107-D$7))),E$5+(E$6-E$5)/(1+EXP(-E$8*($B107-E$7))))</f>
        <v>31199998.904519469</v>
      </c>
      <c r="F107" s="90">
        <f t="shared" si="13"/>
        <v>35062892.938822597</v>
      </c>
      <c r="G107" s="91">
        <f>IF($B107&lt;G$4,MAX($D107,$E107,$F107),G$5+(G$6-G$5)/(1+EXP(-G$8*($B107-G$7))))</f>
        <v>35118930.955130845</v>
      </c>
    </row>
    <row r="108" spans="1:7" s="8" customFormat="1" x14ac:dyDescent="0.2">
      <c r="A108" s="27">
        <f t="shared" si="12"/>
        <v>44570</v>
      </c>
      <c r="B108" s="25">
        <f t="shared" si="15"/>
        <v>686</v>
      </c>
      <c r="C108" s="77">
        <v>35528004</v>
      </c>
      <c r="D108" s="78">
        <f t="shared" ref="D108:D115" si="16">D$5+(D$6-D$5)/(1+EXP(-D$8*(B108-D$7)))</f>
        <v>10999998.684251491</v>
      </c>
      <c r="E108" s="83">
        <f t="shared" ref="E108:E115" si="17">IF(B108&lt;E$4,D$5+(D$6-D$5)/(1+EXP(-D$8*(B108-D$7))),E$5+(E$6-E$5)/(1+EXP(-E$8*(B108-E$7))))</f>
        <v>31199999.328879699</v>
      </c>
      <c r="F108" s="90">
        <f t="shared" si="13"/>
        <v>35227892.938822597</v>
      </c>
      <c r="G108" s="91">
        <f t="shared" ref="G108:G150" si="18">IF($B108&lt;G$4,MAX($D108,$E108,$F108),G$5+(G$6-G$5)/(1+EXP(-G$8*($B108-G$7))))</f>
        <v>35461459.615985893</v>
      </c>
    </row>
    <row r="109" spans="1:7" s="8" customFormat="1" x14ac:dyDescent="0.2">
      <c r="A109" s="27">
        <f t="shared" ref="A109:A158" si="19">A108+7</f>
        <v>44577</v>
      </c>
      <c r="B109" s="25">
        <f t="shared" si="15"/>
        <v>693</v>
      </c>
      <c r="C109" s="77">
        <v>37122164</v>
      </c>
      <c r="D109" s="78">
        <f t="shared" si="16"/>
        <v>10999998.955638455</v>
      </c>
      <c r="E109" s="83">
        <f t="shared" si="17"/>
        <v>31199999.588853985</v>
      </c>
      <c r="F109" s="90">
        <f t="shared" si="13"/>
        <v>35392892.938822597</v>
      </c>
      <c r="G109" s="91">
        <f t="shared" si="18"/>
        <v>36592419.697103418</v>
      </c>
    </row>
    <row r="110" spans="1:7" s="8" customFormat="1" x14ac:dyDescent="0.2">
      <c r="A110" s="27">
        <f t="shared" si="19"/>
        <v>44584</v>
      </c>
      <c r="B110" s="25">
        <f t="shared" si="15"/>
        <v>700</v>
      </c>
      <c r="C110" s="77">
        <v>39237264</v>
      </c>
      <c r="D110" s="78">
        <f t="shared" si="16"/>
        <v>10999999.17104901</v>
      </c>
      <c r="E110" s="83">
        <f t="shared" si="17"/>
        <v>31199999.748121098</v>
      </c>
      <c r="F110" s="90">
        <f t="shared" si="13"/>
        <v>35557892.938822597</v>
      </c>
      <c r="G110" s="91">
        <f t="shared" si="18"/>
        <v>39025000</v>
      </c>
    </row>
    <row r="111" spans="1:7" s="8" customFormat="1" x14ac:dyDescent="0.2">
      <c r="A111" s="27">
        <f t="shared" si="19"/>
        <v>44591</v>
      </c>
      <c r="B111" s="25">
        <f t="shared" si="15"/>
        <v>707</v>
      </c>
      <c r="C111" s="77">
        <v>41092522</v>
      </c>
      <c r="D111" s="78">
        <f t="shared" si="16"/>
        <v>10999999.342028873</v>
      </c>
      <c r="E111" s="83">
        <f t="shared" si="17"/>
        <v>31199999.845692333</v>
      </c>
      <c r="F111" s="90">
        <f t="shared" si="13"/>
        <v>35722892.938822597</v>
      </c>
      <c r="G111" s="91">
        <f t="shared" si="18"/>
        <v>41457580.302896582</v>
      </c>
    </row>
    <row r="112" spans="1:7" s="8" customFormat="1" x14ac:dyDescent="0.2">
      <c r="A112" s="27">
        <f t="shared" si="19"/>
        <v>44598</v>
      </c>
      <c r="B112" s="25">
        <f t="shared" si="15"/>
        <v>714</v>
      </c>
      <c r="C112" s="77">
        <v>42188138</v>
      </c>
      <c r="D112" s="78">
        <f t="shared" si="16"/>
        <v>10999999.477742342</v>
      </c>
      <c r="E112" s="83">
        <f t="shared" si="17"/>
        <v>31199999.905467052</v>
      </c>
      <c r="F112" s="90">
        <f t="shared" si="13"/>
        <v>35887892.938822597</v>
      </c>
      <c r="G112" s="91">
        <f t="shared" si="18"/>
        <v>42588540.384014107</v>
      </c>
    </row>
    <row r="113" spans="1:7" s="8" customFormat="1" x14ac:dyDescent="0.2">
      <c r="A113" s="27">
        <f t="shared" si="19"/>
        <v>44605</v>
      </c>
      <c r="B113" s="25">
        <f t="shared" si="15"/>
        <v>721</v>
      </c>
      <c r="C113" s="77">
        <v>42631421</v>
      </c>
      <c r="D113" s="78">
        <f t="shared" si="16"/>
        <v>10999999.585463481</v>
      </c>
      <c r="E113" s="83">
        <f t="shared" si="17"/>
        <v>31199999.942086618</v>
      </c>
      <c r="F113" s="90">
        <f t="shared" si="13"/>
        <v>36052892.938822597</v>
      </c>
      <c r="G113" s="91">
        <f t="shared" si="18"/>
        <v>42931069.044869155</v>
      </c>
    </row>
    <row r="114" spans="1:7" s="8" customFormat="1" x14ac:dyDescent="0.2">
      <c r="A114" s="27">
        <f t="shared" si="19"/>
        <v>44612</v>
      </c>
      <c r="B114" s="25">
        <f t="shared" si="15"/>
        <v>728</v>
      </c>
      <c r="C114" s="77">
        <v>42822473</v>
      </c>
      <c r="D114" s="78">
        <f t="shared" si="16"/>
        <v>10999999.670966003</v>
      </c>
      <c r="E114" s="83">
        <f t="shared" si="17"/>
        <v>31199999.964520734</v>
      </c>
      <c r="F114" s="90">
        <f t="shared" si="13"/>
        <v>36217892.938822597</v>
      </c>
      <c r="G114" s="91">
        <f t="shared" si="18"/>
        <v>43020341.868809544</v>
      </c>
    </row>
    <row r="115" spans="1:7" x14ac:dyDescent="0.2">
      <c r="A115" s="27">
        <f t="shared" si="19"/>
        <v>44619</v>
      </c>
      <c r="B115" s="25">
        <f t="shared" si="15"/>
        <v>735</v>
      </c>
      <c r="C115" s="77">
        <v>42916117</v>
      </c>
      <c r="D115" s="78">
        <f t="shared" si="16"/>
        <v>10999999.738832729</v>
      </c>
      <c r="E115" s="83">
        <f t="shared" si="17"/>
        <v>31199999.978264466</v>
      </c>
      <c r="F115" s="90">
        <f t="shared" si="13"/>
        <v>36382892.938822597</v>
      </c>
      <c r="G115" s="91">
        <f t="shared" si="18"/>
        <v>43042666.037885077</v>
      </c>
    </row>
    <row r="116" spans="1:7" x14ac:dyDescent="0.2">
      <c r="A116" s="27">
        <f t="shared" si="19"/>
        <v>44626</v>
      </c>
      <c r="B116" s="25">
        <f t="shared" si="15"/>
        <v>742</v>
      </c>
      <c r="C116" s="77">
        <v>42962953</v>
      </c>
      <c r="D116" s="78">
        <f t="shared" ref="D116:D129" si="20">D$5+(D$6-D$5)/(1+EXP(-D$8*(B116-D$7)))</f>
        <v>10999999.792701229</v>
      </c>
      <c r="E116" s="83">
        <f t="shared" ref="E116:E129" si="21">IF(B116&lt;E$4,D$5+(D$6-D$5)/(1+EXP(-D$8*(B116-D$7))),E$5+(E$6-E$5)/(1+EXP(-E$8*(B116-E$7))))</f>
        <v>31199999.98668424</v>
      </c>
      <c r="F116" s="90">
        <f t="shared" ref="F116:F129" si="22">IF(B116&lt;E$4,D$5+(D$6-D$5)/(1+EXP(-D$8*(B116-D$7))),IF(B116&lt;F$4,E$5+(E$6-E$5)/(1+EXP(-E$8*(B116-E$7))),F115+F$8))</f>
        <v>36547892.938822597</v>
      </c>
      <c r="G116" s="91">
        <f t="shared" si="18"/>
        <v>43048190.224999622</v>
      </c>
    </row>
    <row r="117" spans="1:7" x14ac:dyDescent="0.2">
      <c r="A117" s="27">
        <f t="shared" si="19"/>
        <v>44633</v>
      </c>
      <c r="B117" s="25">
        <f t="shared" si="15"/>
        <v>749</v>
      </c>
      <c r="C117" s="77">
        <v>42990991</v>
      </c>
      <c r="D117" s="78">
        <f t="shared" si="20"/>
        <v>10999999.835458783</v>
      </c>
      <c r="E117" s="83">
        <f t="shared" si="21"/>
        <v>31199999.991842411</v>
      </c>
      <c r="F117" s="90">
        <f t="shared" si="22"/>
        <v>36712892.938822597</v>
      </c>
      <c r="G117" s="91">
        <f t="shared" si="18"/>
        <v>43049553.639375985</v>
      </c>
    </row>
    <row r="118" spans="1:7" x14ac:dyDescent="0.2">
      <c r="A118" s="27">
        <f t="shared" si="19"/>
        <v>44640</v>
      </c>
      <c r="B118" s="25">
        <f t="shared" si="15"/>
        <v>756</v>
      </c>
      <c r="C118" s="77">
        <v>43007841</v>
      </c>
      <c r="D118" s="78">
        <f t="shared" si="20"/>
        <v>10999999.869397141</v>
      </c>
      <c r="E118" s="83">
        <f t="shared" si="21"/>
        <v>31199999.995002445</v>
      </c>
      <c r="F118" s="90">
        <f t="shared" si="22"/>
        <v>36877892.938822597</v>
      </c>
      <c r="G118" s="91">
        <f t="shared" si="18"/>
        <v>43049889.924226865</v>
      </c>
    </row>
    <row r="119" spans="1:7" x14ac:dyDescent="0.2">
      <c r="A119" s="27">
        <f t="shared" si="19"/>
        <v>44647</v>
      </c>
      <c r="B119" s="25">
        <f t="shared" si="15"/>
        <v>763</v>
      </c>
      <c r="C119" s="77">
        <v>43019453</v>
      </c>
      <c r="D119" s="78">
        <f t="shared" si="20"/>
        <v>10999999.896335358</v>
      </c>
      <c r="E119" s="83">
        <f t="shared" si="21"/>
        <v>31199999.996938366</v>
      </c>
      <c r="F119" s="90">
        <f t="shared" si="22"/>
        <v>37042892.938822597</v>
      </c>
      <c r="G119" s="91">
        <f t="shared" si="18"/>
        <v>43049972.855368897</v>
      </c>
    </row>
    <row r="120" spans="1:7" x14ac:dyDescent="0.2">
      <c r="A120" s="27">
        <f t="shared" si="19"/>
        <v>44654</v>
      </c>
      <c r="B120" s="25">
        <f t="shared" si="15"/>
        <v>770</v>
      </c>
      <c r="C120" s="77">
        <v>43028131</v>
      </c>
      <c r="D120" s="78">
        <f t="shared" si="20"/>
        <v>10999999.917717282</v>
      </c>
      <c r="E120" s="83">
        <f t="shared" si="21"/>
        <v>31199999.998124365</v>
      </c>
      <c r="F120" s="90">
        <f t="shared" si="22"/>
        <v>37207892.938822597</v>
      </c>
      <c r="G120" s="91">
        <f t="shared" si="18"/>
        <v>43049993.306199379</v>
      </c>
    </row>
    <row r="121" spans="1:7" x14ac:dyDescent="0.2">
      <c r="A121" s="27">
        <f t="shared" si="19"/>
        <v>44661</v>
      </c>
      <c r="B121" s="25">
        <f t="shared" si="15"/>
        <v>777</v>
      </c>
      <c r="C121" s="77">
        <v>43035271</v>
      </c>
      <c r="D121" s="78">
        <f t="shared" si="20"/>
        <v>10999999.934688957</v>
      </c>
      <c r="E121" s="83">
        <f t="shared" si="21"/>
        <v>31199999.998850934</v>
      </c>
      <c r="F121" s="90">
        <f t="shared" si="22"/>
        <v>37372892.938822597</v>
      </c>
      <c r="G121" s="91">
        <f t="shared" si="18"/>
        <v>43049998.349328056</v>
      </c>
    </row>
    <row r="122" spans="1:7" x14ac:dyDescent="0.2">
      <c r="A122" s="27">
        <f t="shared" si="19"/>
        <v>44668</v>
      </c>
      <c r="B122" s="25">
        <f t="shared" si="15"/>
        <v>784</v>
      </c>
      <c r="C122" s="77">
        <v>43042097</v>
      </c>
      <c r="D122" s="78">
        <f t="shared" si="20"/>
        <v>10999999.948160049</v>
      </c>
      <c r="E122" s="83">
        <f t="shared" si="21"/>
        <v>31199999.999296054</v>
      </c>
      <c r="F122" s="90">
        <f t="shared" si="22"/>
        <v>37537892.938822597</v>
      </c>
      <c r="G122" s="91">
        <f t="shared" si="18"/>
        <v>43049999.592949249</v>
      </c>
    </row>
    <row r="123" spans="1:7" x14ac:dyDescent="0.2">
      <c r="A123" s="27">
        <f t="shared" si="19"/>
        <v>44675</v>
      </c>
      <c r="B123" s="25">
        <f t="shared" si="15"/>
        <v>791</v>
      </c>
      <c r="C123" s="77">
        <v>43057545</v>
      </c>
      <c r="D123" s="78">
        <f t="shared" si="20"/>
        <v>10999999.958852584</v>
      </c>
      <c r="E123" s="83">
        <f t="shared" si="21"/>
        <v>31199999.999568742</v>
      </c>
      <c r="F123" s="90">
        <f t="shared" si="22"/>
        <v>37702892.938822597</v>
      </c>
      <c r="G123" s="91">
        <f t="shared" si="18"/>
        <v>43049999.899622515</v>
      </c>
    </row>
    <row r="124" spans="1:7" x14ac:dyDescent="0.2">
      <c r="A124" s="27">
        <f t="shared" si="19"/>
        <v>44682</v>
      </c>
      <c r="B124" s="25">
        <f t="shared" si="15"/>
        <v>798</v>
      </c>
      <c r="C124" s="77">
        <v>43079188</v>
      </c>
      <c r="D124" s="78">
        <f t="shared" si="20"/>
        <v>10999999.967339672</v>
      </c>
      <c r="E124" s="83">
        <f t="shared" si="21"/>
        <v>31199999.999735802</v>
      </c>
      <c r="F124" s="90">
        <f t="shared" si="22"/>
        <v>37867892.938822597</v>
      </c>
      <c r="G124" s="91">
        <f t="shared" si="18"/>
        <v>43049999.975247219</v>
      </c>
    </row>
    <row r="125" spans="1:7" x14ac:dyDescent="0.2">
      <c r="A125" s="27">
        <f t="shared" si="19"/>
        <v>44689</v>
      </c>
      <c r="B125" s="25">
        <f t="shared" si="15"/>
        <v>805</v>
      </c>
      <c r="C125" s="77">
        <v>43102508</v>
      </c>
      <c r="D125" s="78">
        <f t="shared" si="20"/>
        <v>10999999.97407621</v>
      </c>
      <c r="E125" s="83">
        <f t="shared" si="21"/>
        <v>31199999.999838144</v>
      </c>
      <c r="F125" s="90">
        <f t="shared" si="22"/>
        <v>38032892.938822597</v>
      </c>
      <c r="G125" s="91">
        <f t="shared" si="18"/>
        <v>43049999.993896037</v>
      </c>
    </row>
    <row r="126" spans="1:7" x14ac:dyDescent="0.2">
      <c r="A126" s="27">
        <f t="shared" si="19"/>
        <v>44696</v>
      </c>
      <c r="B126" s="25">
        <f t="shared" si="15"/>
        <v>812</v>
      </c>
      <c r="C126" s="77">
        <v>43121599</v>
      </c>
      <c r="D126" s="78">
        <f t="shared" si="20"/>
        <v>10999999.979423264</v>
      </c>
      <c r="E126" s="83">
        <f t="shared" si="21"/>
        <v>31199999.999900844</v>
      </c>
      <c r="F126" s="90">
        <f t="shared" si="22"/>
        <v>38197892.938822597</v>
      </c>
      <c r="G126" s="91">
        <f t="shared" si="18"/>
        <v>43049999.998494782</v>
      </c>
    </row>
    <row r="127" spans="1:7" x14ac:dyDescent="0.2">
      <c r="A127" s="27">
        <f t="shared" si="19"/>
        <v>44703</v>
      </c>
      <c r="B127" s="25">
        <f t="shared" si="15"/>
        <v>819</v>
      </c>
      <c r="C127" s="77">
        <v>43136371</v>
      </c>
      <c r="D127" s="78">
        <f t="shared" si="20"/>
        <v>10999999.983667433</v>
      </c>
      <c r="E127" s="83">
        <f t="shared" si="21"/>
        <v>31199999.999939255</v>
      </c>
      <c r="F127" s="90">
        <f t="shared" si="22"/>
        <v>38362892.938822597</v>
      </c>
      <c r="G127" s="91">
        <f t="shared" si="18"/>
        <v>43049999.99962882</v>
      </c>
    </row>
    <row r="128" spans="1:7" x14ac:dyDescent="0.2">
      <c r="A128" s="27">
        <f t="shared" si="19"/>
        <v>44710</v>
      </c>
      <c r="B128" s="25">
        <f t="shared" si="15"/>
        <v>826</v>
      </c>
      <c r="C128" s="77">
        <v>43153043</v>
      </c>
      <c r="D128" s="78">
        <f t="shared" si="20"/>
        <v>10999999.987036198</v>
      </c>
      <c r="E128" s="83">
        <f t="shared" si="21"/>
        <v>31199999.999962784</v>
      </c>
      <c r="F128" s="90">
        <f t="shared" si="22"/>
        <v>38527892.938822597</v>
      </c>
      <c r="G128" s="91">
        <f t="shared" si="18"/>
        <v>43049999.99990847</v>
      </c>
    </row>
    <row r="129" spans="1:7" x14ac:dyDescent="0.2">
      <c r="A129" s="27">
        <f t="shared" si="19"/>
        <v>44717</v>
      </c>
      <c r="B129" s="25">
        <f t="shared" ref="B129:B142" si="23">A129-A$10</f>
        <v>833</v>
      </c>
      <c r="C129" s="77">
        <v>43178080</v>
      </c>
      <c r="D129" s="78">
        <f t="shared" si="20"/>
        <v>10999999.989710117</v>
      </c>
      <c r="E129" s="83">
        <f t="shared" si="21"/>
        <v>31199999.999977201</v>
      </c>
      <c r="F129" s="90">
        <f t="shared" si="22"/>
        <v>38692892.938822597</v>
      </c>
      <c r="G129" s="91">
        <f t="shared" si="18"/>
        <v>43049999.999977425</v>
      </c>
    </row>
    <row r="130" spans="1:7" x14ac:dyDescent="0.2">
      <c r="A130" s="27">
        <f t="shared" si="19"/>
        <v>44724</v>
      </c>
      <c r="B130" s="25">
        <f t="shared" si="23"/>
        <v>840</v>
      </c>
      <c r="C130" s="77">
        <v>43222017</v>
      </c>
      <c r="D130" s="78">
        <f t="shared" ref="D130:D139" si="24">D$5+(D$6-D$5)/(1+EXP(-D$8*(B130-D$7)))</f>
        <v>10999999.991832513</v>
      </c>
      <c r="E130" s="83">
        <f t="shared" ref="E130:E139" si="25">IF(B130&lt;E$4,D$5+(D$6-D$5)/(1+EXP(-D$8*(B130-D$7))),E$5+(E$6-E$5)/(1+EXP(-E$8*(B130-E$7))))</f>
        <v>31199999.999986034</v>
      </c>
      <c r="F130" s="90">
        <f t="shared" ref="F130:F139" si="26">IF(B130&lt;E$4,D$5+(D$6-D$5)/(1+EXP(-D$8*(B130-D$7))),IF(B130&lt;F$4,E$5+(E$6-E$5)/(1+EXP(-E$8*(B130-E$7))),F129+F$8))</f>
        <v>38857892.938822597</v>
      </c>
      <c r="G130" s="91">
        <f t="shared" si="18"/>
        <v>43049999.999994434</v>
      </c>
    </row>
    <row r="131" spans="1:7" x14ac:dyDescent="0.2">
      <c r="A131" s="27">
        <f t="shared" si="19"/>
        <v>44731</v>
      </c>
      <c r="B131" s="25">
        <f t="shared" si="23"/>
        <v>847</v>
      </c>
      <c r="C131" s="77">
        <v>43296692</v>
      </c>
      <c r="D131" s="78">
        <f t="shared" si="24"/>
        <v>10999999.993517144</v>
      </c>
      <c r="E131" s="83">
        <f t="shared" si="25"/>
        <v>31199999.999991443</v>
      </c>
      <c r="F131" s="90">
        <f t="shared" si="26"/>
        <v>39022892.938822597</v>
      </c>
      <c r="G131" s="91">
        <f t="shared" si="18"/>
        <v>43049999.999998629</v>
      </c>
    </row>
    <row r="132" spans="1:7" x14ac:dyDescent="0.2">
      <c r="A132" s="27">
        <f t="shared" si="19"/>
        <v>44738</v>
      </c>
      <c r="B132" s="25">
        <f t="shared" si="23"/>
        <v>854</v>
      </c>
      <c r="C132" s="77">
        <v>43391331</v>
      </c>
      <c r="D132" s="78">
        <f t="shared" si="24"/>
        <v>10999999.994854303</v>
      </c>
      <c r="E132" s="83">
        <f t="shared" si="25"/>
        <v>31199999.999994759</v>
      </c>
      <c r="F132" s="90">
        <f t="shared" si="26"/>
        <v>39187892.938822597</v>
      </c>
      <c r="G132" s="91">
        <f t="shared" si="18"/>
        <v>43049999.999999665</v>
      </c>
    </row>
    <row r="133" spans="1:7" x14ac:dyDescent="0.2">
      <c r="A133" s="27">
        <f t="shared" si="19"/>
        <v>44745</v>
      </c>
      <c r="B133" s="25">
        <f t="shared" si="23"/>
        <v>861</v>
      </c>
      <c r="C133" s="77">
        <v>43502429</v>
      </c>
      <c r="D133" s="78">
        <f t="shared" si="24"/>
        <v>10999999.995915655</v>
      </c>
      <c r="E133" s="83">
        <f t="shared" si="25"/>
        <v>31199999.999996789</v>
      </c>
      <c r="F133" s="90">
        <f t="shared" si="26"/>
        <v>39352892.938822597</v>
      </c>
      <c r="G133" s="91">
        <f t="shared" si="18"/>
        <v>43049999.999999918</v>
      </c>
    </row>
    <row r="134" spans="1:7" x14ac:dyDescent="0.2">
      <c r="A134" s="27">
        <f t="shared" si="19"/>
        <v>44752</v>
      </c>
      <c r="B134" s="25">
        <f t="shared" si="23"/>
        <v>868</v>
      </c>
      <c r="C134" s="77">
        <v>43624835</v>
      </c>
      <c r="D134" s="78">
        <f t="shared" si="24"/>
        <v>10999999.996758094</v>
      </c>
      <c r="E134" s="83">
        <f t="shared" si="25"/>
        <v>31199999.999998029</v>
      </c>
      <c r="F134" s="90">
        <f t="shared" si="26"/>
        <v>39517892.938822597</v>
      </c>
      <c r="G134" s="91">
        <f t="shared" si="18"/>
        <v>43049999.999999978</v>
      </c>
    </row>
    <row r="135" spans="1:7" x14ac:dyDescent="0.2">
      <c r="A135" s="27">
        <f t="shared" si="19"/>
        <v>44759</v>
      </c>
      <c r="B135" s="25">
        <f t="shared" si="23"/>
        <v>875</v>
      </c>
      <c r="C135" s="77">
        <v>43750599</v>
      </c>
      <c r="D135" s="78">
        <f t="shared" si="24"/>
        <v>10999999.997426772</v>
      </c>
      <c r="E135" s="83">
        <f t="shared" si="25"/>
        <v>31199999.999998793</v>
      </c>
      <c r="F135" s="90">
        <f t="shared" si="26"/>
        <v>39682892.938822597</v>
      </c>
      <c r="G135" s="91">
        <f t="shared" si="18"/>
        <v>43049999.999999993</v>
      </c>
    </row>
    <row r="136" spans="1:7" x14ac:dyDescent="0.2">
      <c r="A136" s="27">
        <f t="shared" si="19"/>
        <v>44766</v>
      </c>
      <c r="B136" s="25">
        <f t="shared" si="23"/>
        <v>882</v>
      </c>
      <c r="C136" s="77">
        <v>43888755</v>
      </c>
      <c r="D136" s="78">
        <f t="shared" si="24"/>
        <v>10999999.997957528</v>
      </c>
      <c r="E136" s="83">
        <f t="shared" si="25"/>
        <v>31199999.999999259</v>
      </c>
      <c r="F136" s="90">
        <f t="shared" si="26"/>
        <v>39847892.938822597</v>
      </c>
      <c r="G136" s="91">
        <f t="shared" si="18"/>
        <v>43050000</v>
      </c>
    </row>
    <row r="137" spans="1:7" x14ac:dyDescent="0.2">
      <c r="A137" s="27">
        <f t="shared" si="19"/>
        <v>44773</v>
      </c>
      <c r="B137" s="25">
        <f t="shared" si="23"/>
        <v>889</v>
      </c>
      <c r="C137" s="77">
        <v>44019811</v>
      </c>
      <c r="D137" s="78">
        <f t="shared" si="24"/>
        <v>10999999.99837881</v>
      </c>
      <c r="E137" s="83">
        <f t="shared" si="25"/>
        <v>31199999.999999546</v>
      </c>
      <c r="F137" s="90">
        <f t="shared" si="26"/>
        <v>40012892.938822597</v>
      </c>
      <c r="G137" s="91">
        <f t="shared" si="18"/>
        <v>43050000</v>
      </c>
    </row>
    <row r="138" spans="1:7" x14ac:dyDescent="0.2">
      <c r="A138" s="27">
        <f t="shared" si="19"/>
        <v>44780</v>
      </c>
      <c r="B138" s="25">
        <f t="shared" si="23"/>
        <v>896</v>
      </c>
      <c r="C138" s="77">
        <v>44145732</v>
      </c>
      <c r="D138" s="78">
        <f t="shared" si="24"/>
        <v>10999999.998713195</v>
      </c>
      <c r="E138" s="83">
        <f t="shared" si="25"/>
        <v>31199999.999999721</v>
      </c>
      <c r="F138" s="90">
        <f t="shared" si="26"/>
        <v>40177892.938822597</v>
      </c>
      <c r="G138" s="91">
        <f t="shared" si="18"/>
        <v>43050000</v>
      </c>
    </row>
    <row r="139" spans="1:7" x14ac:dyDescent="0.2">
      <c r="A139" s="27">
        <f t="shared" si="19"/>
        <v>44787</v>
      </c>
      <c r="B139" s="25">
        <f t="shared" si="23"/>
        <v>903</v>
      </c>
      <c r="C139" s="77">
        <v>44253464</v>
      </c>
      <c r="D139" s="78">
        <f t="shared" si="24"/>
        <v>10999999.998978615</v>
      </c>
      <c r="E139" s="83">
        <f t="shared" si="25"/>
        <v>31199999.999999829</v>
      </c>
      <c r="F139" s="90">
        <f t="shared" si="26"/>
        <v>40342892.938822597</v>
      </c>
      <c r="G139" s="91">
        <f t="shared" si="18"/>
        <v>43050000</v>
      </c>
    </row>
    <row r="140" spans="1:7" x14ac:dyDescent="0.2">
      <c r="A140" s="27">
        <f t="shared" si="19"/>
        <v>44794</v>
      </c>
      <c r="B140" s="25">
        <f t="shared" si="23"/>
        <v>910</v>
      </c>
      <c r="C140" s="77">
        <v>44339429</v>
      </c>
      <c r="D140" s="78">
        <f t="shared" ref="D140:D149" si="27">D$5+(D$6-D$5)/(1+EXP(-D$8*(B140-D$7)))</f>
        <v>10999999.999189286</v>
      </c>
      <c r="E140" s="83">
        <f t="shared" ref="E140:E149" si="28">IF(B140&lt;E$4,D$5+(D$6-D$5)/(1+EXP(-D$8*(B140-D$7))),E$5+(E$6-E$5)/(1+EXP(-E$8*(B140-E$7))))</f>
        <v>31199999.999999896</v>
      </c>
      <c r="F140" s="90">
        <f t="shared" ref="F140:F149" si="29">IF(B140&lt;E$4,D$5+(D$6-D$5)/(1+EXP(-D$8*(B140-D$7))),IF(B140&lt;F$4,E$5+(E$6-E$5)/(1+EXP(-E$8*(B140-E$7))),F139+F$8))</f>
        <v>40507892.938822597</v>
      </c>
      <c r="G140" s="91">
        <f t="shared" si="18"/>
        <v>43050000</v>
      </c>
    </row>
    <row r="141" spans="1:7" x14ac:dyDescent="0.2">
      <c r="A141" s="27">
        <f t="shared" si="19"/>
        <v>44801</v>
      </c>
      <c r="B141" s="25">
        <f t="shared" si="23"/>
        <v>917</v>
      </c>
      <c r="C141" s="77">
        <v>44415723</v>
      </c>
      <c r="D141" s="78">
        <f t="shared" si="27"/>
        <v>10999999.999356505</v>
      </c>
      <c r="E141" s="83">
        <f t="shared" si="28"/>
        <v>31199999.999999937</v>
      </c>
      <c r="F141" s="90">
        <f t="shared" si="29"/>
        <v>40672892.938822597</v>
      </c>
      <c r="G141" s="91">
        <f t="shared" si="18"/>
        <v>43050000</v>
      </c>
    </row>
    <row r="142" spans="1:7" x14ac:dyDescent="0.2">
      <c r="A142" s="27">
        <f t="shared" si="19"/>
        <v>44808</v>
      </c>
      <c r="B142" s="25">
        <f t="shared" si="23"/>
        <v>924</v>
      </c>
      <c r="C142" s="77">
        <v>44456535</v>
      </c>
      <c r="D142" s="78">
        <f t="shared" si="27"/>
        <v>10999999.999489231</v>
      </c>
      <c r="E142" s="83">
        <f t="shared" si="28"/>
        <v>31199999.999999959</v>
      </c>
      <c r="F142" s="90">
        <f t="shared" si="29"/>
        <v>40837892.938822597</v>
      </c>
      <c r="G142" s="91">
        <f t="shared" si="18"/>
        <v>43050000</v>
      </c>
    </row>
    <row r="143" spans="1:7" x14ac:dyDescent="0.2">
      <c r="A143" s="27">
        <f t="shared" si="19"/>
        <v>44815</v>
      </c>
      <c r="B143" s="25">
        <f t="shared" ref="B143:B158" si="30">A143-A$10</f>
        <v>931</v>
      </c>
      <c r="C143" s="77">
        <v>44495359</v>
      </c>
      <c r="D143" s="78">
        <f t="shared" si="27"/>
        <v>10999999.999594584</v>
      </c>
      <c r="E143" s="83">
        <f t="shared" si="28"/>
        <v>31199999.999999978</v>
      </c>
      <c r="F143" s="90">
        <f t="shared" si="29"/>
        <v>41002892.938822597</v>
      </c>
      <c r="G143" s="91">
        <f t="shared" si="18"/>
        <v>43050000</v>
      </c>
    </row>
    <row r="144" spans="1:7" x14ac:dyDescent="0.2">
      <c r="A144" s="27">
        <f t="shared" si="19"/>
        <v>44822</v>
      </c>
      <c r="B144" s="25">
        <f t="shared" si="30"/>
        <v>938</v>
      </c>
      <c r="C144" s="77">
        <v>44534188</v>
      </c>
      <c r="D144" s="78">
        <f t="shared" si="27"/>
        <v>10999999.999678204</v>
      </c>
      <c r="E144" s="83">
        <f t="shared" si="28"/>
        <v>31199999.999999985</v>
      </c>
      <c r="F144" s="90">
        <f t="shared" si="29"/>
        <v>41167892.938822597</v>
      </c>
      <c r="G144" s="91">
        <f t="shared" si="18"/>
        <v>43050000</v>
      </c>
    </row>
    <row r="145" spans="1:7" x14ac:dyDescent="0.2">
      <c r="A145" s="27">
        <f t="shared" si="19"/>
        <v>44829</v>
      </c>
      <c r="B145" s="25">
        <f t="shared" si="30"/>
        <v>945</v>
      </c>
      <c r="C145" s="77">
        <v>44568114</v>
      </c>
      <c r="D145" s="78">
        <f t="shared" si="27"/>
        <v>10999999.999744579</v>
      </c>
      <c r="E145" s="83">
        <f t="shared" si="28"/>
        <v>31199999.999999993</v>
      </c>
      <c r="F145" s="90">
        <f t="shared" si="29"/>
        <v>41332892.938822597</v>
      </c>
      <c r="G145" s="91">
        <f t="shared" si="18"/>
        <v>43050000</v>
      </c>
    </row>
    <row r="146" spans="1:7" x14ac:dyDescent="0.2">
      <c r="A146" s="27">
        <f t="shared" si="19"/>
        <v>44836</v>
      </c>
      <c r="B146" s="25">
        <f t="shared" si="30"/>
        <v>952</v>
      </c>
      <c r="C146" s="77">
        <v>44594487</v>
      </c>
      <c r="D146" s="78">
        <f t="shared" si="27"/>
        <v>10999999.99979726</v>
      </c>
      <c r="E146" s="83">
        <f t="shared" si="28"/>
        <v>31199999.999999996</v>
      </c>
      <c r="F146" s="90">
        <f t="shared" si="29"/>
        <v>41497892.938822597</v>
      </c>
      <c r="G146" s="91">
        <f t="shared" si="18"/>
        <v>43050000</v>
      </c>
    </row>
    <row r="147" spans="1:7" x14ac:dyDescent="0.2">
      <c r="A147" s="27">
        <f t="shared" si="19"/>
        <v>44843</v>
      </c>
      <c r="B147" s="25">
        <f t="shared" si="30"/>
        <v>959</v>
      </c>
      <c r="C147" s="77">
        <v>44612013</v>
      </c>
      <c r="D147" s="78">
        <f t="shared" si="27"/>
        <v>10999999.999839079</v>
      </c>
      <c r="E147" s="83">
        <f t="shared" si="28"/>
        <v>31199999.999999996</v>
      </c>
      <c r="F147" s="90">
        <f t="shared" si="29"/>
        <v>41662892.938822597</v>
      </c>
      <c r="G147" s="91">
        <f t="shared" si="18"/>
        <v>43050000</v>
      </c>
    </row>
    <row r="148" spans="1:7" x14ac:dyDescent="0.2">
      <c r="A148" s="27">
        <f t="shared" si="19"/>
        <v>44850</v>
      </c>
      <c r="B148" s="25">
        <f t="shared" si="30"/>
        <v>966</v>
      </c>
      <c r="C148" s="77">
        <v>44628828</v>
      </c>
      <c r="D148" s="78">
        <f t="shared" si="27"/>
        <v>10999999.999872269</v>
      </c>
      <c r="E148" s="83">
        <f t="shared" si="28"/>
        <v>31200000</v>
      </c>
      <c r="F148" s="90">
        <f t="shared" si="29"/>
        <v>41827892.938822597</v>
      </c>
      <c r="G148" s="91">
        <f t="shared" si="18"/>
        <v>43050000</v>
      </c>
    </row>
    <row r="149" spans="1:7" x14ac:dyDescent="0.2">
      <c r="A149" s="27">
        <f t="shared" si="19"/>
        <v>44857</v>
      </c>
      <c r="B149" s="25">
        <f t="shared" si="30"/>
        <v>973</v>
      </c>
      <c r="C149" s="77">
        <v>44642742</v>
      </c>
      <c r="D149" s="78">
        <f t="shared" si="27"/>
        <v>10999999.999898616</v>
      </c>
      <c r="E149" s="83">
        <f t="shared" si="28"/>
        <v>31200000</v>
      </c>
      <c r="F149" s="90">
        <f t="shared" si="29"/>
        <v>41992892.938822597</v>
      </c>
      <c r="G149" s="91">
        <f t="shared" si="18"/>
        <v>43050000</v>
      </c>
    </row>
    <row r="150" spans="1:7" x14ac:dyDescent="0.2">
      <c r="A150" s="27">
        <f t="shared" si="19"/>
        <v>44864</v>
      </c>
      <c r="B150" s="25">
        <f t="shared" si="30"/>
        <v>980</v>
      </c>
      <c r="C150" s="77">
        <v>44652266</v>
      </c>
      <c r="D150" s="78">
        <f t="shared" ref="D150" si="31">D$5+(D$6-D$5)/(1+EXP(-D$8*(B150-D$7)))</f>
        <v>10999999.999919528</v>
      </c>
      <c r="E150" s="83">
        <f t="shared" ref="E150" si="32">IF(B150&lt;E$4,D$5+(D$6-D$5)/(1+EXP(-D$8*(B150-D$7))),E$5+(E$6-E$5)/(1+EXP(-E$8*(B150-E$7))))</f>
        <v>31200000</v>
      </c>
      <c r="F150" s="90">
        <f t="shared" ref="F150" si="33">IF(B150&lt;E$4,D$5+(D$6-D$5)/(1+EXP(-D$8*(B150-D$7))),IF(B150&lt;F$4,E$5+(E$6-E$5)/(1+EXP(-E$8*(B150-E$7))),F149+F$8))</f>
        <v>42157892.938822597</v>
      </c>
      <c r="G150" s="91">
        <f t="shared" si="18"/>
        <v>43050000</v>
      </c>
    </row>
    <row r="151" spans="1:7" x14ac:dyDescent="0.2">
      <c r="A151" s="27">
        <f t="shared" si="19"/>
        <v>44871</v>
      </c>
      <c r="B151" s="25">
        <f t="shared" si="30"/>
        <v>987</v>
      </c>
    </row>
    <row r="152" spans="1:7" x14ac:dyDescent="0.2">
      <c r="A152" s="27">
        <f t="shared" si="19"/>
        <v>44878</v>
      </c>
      <c r="B152" s="25">
        <f t="shared" si="30"/>
        <v>994</v>
      </c>
    </row>
    <row r="153" spans="1:7" x14ac:dyDescent="0.2">
      <c r="A153" s="27">
        <f t="shared" si="19"/>
        <v>44885</v>
      </c>
      <c r="B153" s="25">
        <f t="shared" si="30"/>
        <v>1001</v>
      </c>
    </row>
    <row r="154" spans="1:7" x14ac:dyDescent="0.2">
      <c r="A154" s="27">
        <f t="shared" si="19"/>
        <v>44892</v>
      </c>
      <c r="B154" s="25">
        <f t="shared" si="30"/>
        <v>1008</v>
      </c>
    </row>
    <row r="155" spans="1:7" x14ac:dyDescent="0.2">
      <c r="A155" s="27">
        <f t="shared" si="19"/>
        <v>44899</v>
      </c>
      <c r="B155" s="25">
        <f t="shared" si="30"/>
        <v>1015</v>
      </c>
    </row>
    <row r="156" spans="1:7" x14ac:dyDescent="0.2">
      <c r="A156" s="27">
        <f t="shared" si="19"/>
        <v>44906</v>
      </c>
      <c r="B156" s="25">
        <f t="shared" si="30"/>
        <v>1022</v>
      </c>
    </row>
    <row r="157" spans="1:7" x14ac:dyDescent="0.2">
      <c r="A157" s="27">
        <f t="shared" si="19"/>
        <v>44913</v>
      </c>
      <c r="B157" s="25">
        <f t="shared" si="30"/>
        <v>1029</v>
      </c>
    </row>
    <row r="158" spans="1:7" x14ac:dyDescent="0.2">
      <c r="A158" s="27">
        <f t="shared" si="19"/>
        <v>44920</v>
      </c>
      <c r="B158" s="25">
        <f t="shared" si="30"/>
        <v>1036</v>
      </c>
    </row>
    <row r="159" spans="1:7" x14ac:dyDescent="0.2">
      <c r="A159" s="27"/>
      <c r="B159" s="25"/>
    </row>
    <row r="160" spans="1:7" x14ac:dyDescent="0.2">
      <c r="A160" s="27"/>
      <c r="B160" s="25"/>
    </row>
  </sheetData>
  <phoneticPr fontId="28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TransSine</vt:lpstr>
      <vt:lpstr>TransPara</vt:lpstr>
      <vt:lpstr>CoRiver</vt:lpstr>
      <vt:lpstr>WAfrPcp</vt:lpstr>
      <vt:lpstr>COVID</vt:lpstr>
      <vt:lpstr>SIGMOID</vt:lpstr>
    </vt:vector>
  </TitlesOfParts>
  <Company>ITT/ESI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ITT/ESI</dc:creator>
  <cp:lastModifiedBy>Owner</cp:lastModifiedBy>
  <cp:lastPrinted>2009-01-29T21:03:30Z</cp:lastPrinted>
  <dcterms:created xsi:type="dcterms:W3CDTF">2009-01-22T21:18:19Z</dcterms:created>
  <dcterms:modified xsi:type="dcterms:W3CDTF">2022-10-30T07:32:04Z</dcterms:modified>
</cp:coreProperties>
</file>